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vanova\Desktop\PROEKTI\TEKUSHTI\RMS_PMDRA_2021_2027_MDR\01_Dok_ot_vnositel_za_publ_OK\"/>
    </mc:Choice>
  </mc:AlternateContent>
  <bookViews>
    <workbookView xWindow="0" yWindow="0" windowWidth="14370" windowHeight="12810"/>
  </bookViews>
  <sheets>
    <sheet name="Result indicators" sheetId="1" r:id="rId1"/>
    <sheet name="Output indicators" sheetId="2" r:id="rId2"/>
    <sheet name="Sheet3" sheetId="3" r:id="rId3"/>
  </sheets>
  <definedNames>
    <definedName name="Z_783981BD_9A87_475F_BA2C_657E9CF2E281_.wvu.Cols" localSheetId="0" hidden="1">'Result indicators'!$O:$O</definedName>
    <definedName name="Z_EC9E1545_769D_4EF2_A86E_92B849CC1AD2_.wvu.Cols" localSheetId="0" hidden="1">'Result indicators'!$O:$O</definedName>
  </definedNames>
  <calcPr calcId="162913"/>
  <customWorkbookViews>
    <customWorkbookView name="Nevena Todorova - Personal View" guid="{EC9E1545-769D-4EF2-A86E-92B849CC1AD2}" mergeInterval="0" personalView="1" maximized="1" windowWidth="1916" windowHeight="803" activeSheetId="1"/>
    <customWorkbookView name="Boryana Vodenicharska - Personal View" guid="{783981BD-9A87-475F-BA2C-657E9CF2E281}" mergeInterval="0" personalView="1" maximized="1" windowWidth="1916" windowHeight="854" activeSheetId="1" showComments="commIndAndComment"/>
  </customWorkbookViews>
</workbook>
</file>

<file path=xl/calcChain.xml><?xml version="1.0" encoding="utf-8"?>
<calcChain xmlns="http://schemas.openxmlformats.org/spreadsheetml/2006/main">
  <c r="E82" i="1" l="1"/>
  <c r="F82" i="1" s="1"/>
  <c r="G82" i="1" s="1"/>
  <c r="E84" i="1"/>
  <c r="F84" i="1" s="1"/>
  <c r="G84" i="1" s="1"/>
  <c r="E83" i="1"/>
  <c r="F83" i="1" s="1"/>
  <c r="G83" i="1" s="1"/>
  <c r="E80" i="1"/>
  <c r="F44" i="1"/>
  <c r="E44" i="1" s="1"/>
  <c r="E51" i="1"/>
  <c r="G18" i="1"/>
  <c r="F26" i="1"/>
  <c r="E26" i="1" s="1"/>
  <c r="F24" i="1"/>
  <c r="F7" i="1"/>
  <c r="E7" i="1"/>
  <c r="F10" i="1"/>
  <c r="E10" i="1" s="1"/>
  <c r="E63" i="1"/>
  <c r="E24" i="1"/>
  <c r="E33" i="1"/>
  <c r="F16" i="1"/>
  <c r="E16" i="1" s="1"/>
  <c r="F17" i="1"/>
  <c r="E17" i="1" s="1"/>
  <c r="G36" i="1"/>
  <c r="F36" i="1" s="1"/>
  <c r="E36" i="1" s="1"/>
  <c r="F48" i="1"/>
  <c r="P54" i="1"/>
  <c r="P52" i="1"/>
  <c r="K18" i="2"/>
  <c r="K19" i="2"/>
  <c r="E50" i="1"/>
  <c r="E43" i="1"/>
  <c r="E48" i="1"/>
  <c r="E56" i="1"/>
  <c r="E65" i="1"/>
  <c r="I14" i="2"/>
  <c r="I15" i="2"/>
  <c r="I16" i="2"/>
  <c r="K17" i="2"/>
  <c r="E18" i="1"/>
  <c r="E72" i="1" l="1"/>
  <c r="E85" i="1"/>
  <c r="F72" i="1"/>
  <c r="F80" i="1"/>
  <c r="E81" i="1"/>
  <c r="F81" i="1" s="1"/>
  <c r="G81" i="1" s="1"/>
  <c r="D72" i="1" l="1"/>
  <c r="F85" i="1"/>
  <c r="G80" i="1"/>
  <c r="G85" i="1" s="1"/>
</calcChain>
</file>

<file path=xl/comments1.xml><?xml version="1.0" encoding="utf-8"?>
<comments xmlns="http://schemas.openxmlformats.org/spreadsheetml/2006/main">
  <authors>
    <author>Nevena Todorova</author>
  </authors>
  <commentLis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Nevena Todorova:</t>
        </r>
        <r>
          <rPr>
            <sz val="9"/>
            <color indexed="81"/>
            <rFont val="Tahoma"/>
            <family val="2"/>
            <charset val="204"/>
          </rPr>
          <t xml:space="preserve">
New Type of Action</t>
        </r>
      </text>
    </comment>
  </commentList>
</comments>
</file>

<file path=xl/sharedStrings.xml><?xml version="1.0" encoding="utf-8"?>
<sst xmlns="http://schemas.openxmlformats.org/spreadsheetml/2006/main" count="471" uniqueCount="234">
  <si>
    <t>SO</t>
  </si>
  <si>
    <t>Types of action</t>
  </si>
  <si>
    <t>Types of relevant operation (indicative)</t>
  </si>
  <si>
    <t>Common result indicator (indicative)</t>
  </si>
  <si>
    <t>Assumption</t>
  </si>
  <si>
    <t>Sources</t>
  </si>
  <si>
    <t>Target  value</t>
  </si>
  <si>
    <t>Предоставят се от бенефициентите по време и след изпълнение на операциите</t>
  </si>
  <si>
    <t>Укрепване на икономически, социално и екологично устойчиви риболовни дейности</t>
  </si>
  <si>
    <t>CR 07 Jobs maintained</t>
  </si>
  <si>
    <t>CR 08 Persons benefitting</t>
  </si>
  <si>
    <t>CR 14 Innovations enabled</t>
  </si>
  <si>
    <t>29. Временно прекратяване</t>
  </si>
  <si>
    <t>3. Инвестиране в оборудване за производство на борда</t>
  </si>
  <si>
    <t>11. Други операции за диверсификация на бизнеса, които не включват риболов, аквакултури или иновации</t>
  </si>
  <si>
    <t xml:space="preserve">28. Постоянно прекратяване
</t>
  </si>
  <si>
    <t>45. Събиране на данни</t>
  </si>
  <si>
    <t>CR 12 Effectiveness of the system for “collection, management and use of data”</t>
  </si>
  <si>
    <t>CR 08 Persons benefiting</t>
  </si>
  <si>
    <t>05. Инвестиране във физическа инфраструктура в съществуващите риболовни пристанища</t>
  </si>
  <si>
    <t>18 Развитие на иновациите в процеса</t>
  </si>
  <si>
    <t>1 бр. иновации за проект</t>
  </si>
  <si>
    <t>07. Инвестиция за подобряване на проследимостта</t>
  </si>
  <si>
    <t>54. Инвестиции в оборудване за безопасност / условия на труд</t>
  </si>
  <si>
    <t>Подкрепа за подобряване на икономическия и социалния статус на операторите в риболова</t>
  </si>
  <si>
    <t>54. Пилотни проекти</t>
  </si>
  <si>
    <t>2. Инвестиции в системи за възобновяема енергия</t>
  </si>
  <si>
    <t xml:space="preserve">CR 10 Actions addressing nature restoration, conservation, protection of ecosystems, biodiversity, health and welfare
</t>
  </si>
  <si>
    <t>CR 05 Capacity of vessels withdrawn, GT</t>
  </si>
  <si>
    <t>до 2 дейности за проект</t>
  </si>
  <si>
    <t>25. Възстановяване на застрашени видове в морски и вътрешни води</t>
  </si>
  <si>
    <t>28. Специфични инвестиции за подобряване  на водните местообитания и биологичното разнообразие</t>
  </si>
  <si>
    <t>31 Компенсация</t>
  </si>
  <si>
    <t>37. Управление и мониторинг на зоните по Натура 2000 (меки операции)</t>
  </si>
  <si>
    <t>Output indicators</t>
  </si>
  <si>
    <t>Measurment unit</t>
  </si>
  <si>
    <t>Baseline</t>
  </si>
  <si>
    <t>Year</t>
  </si>
  <si>
    <t>Milestone 2024</t>
  </si>
  <si>
    <t>Target 2029</t>
  </si>
  <si>
    <t>Total allocation at action level (EUR)</t>
  </si>
  <si>
    <t>Value</t>
  </si>
  <si>
    <t>No of operations</t>
  </si>
  <si>
    <t>Number</t>
  </si>
  <si>
    <t>SO1</t>
  </si>
  <si>
    <t>SO2</t>
  </si>
  <si>
    <t>SO3</t>
  </si>
  <si>
    <t>SO4</t>
  </si>
  <si>
    <t>SO6</t>
  </si>
  <si>
    <t xml:space="preserve">Окончателно преустановяване на риболовни дейности 
</t>
  </si>
  <si>
    <t>Временно преустановяване на риболовни дейности</t>
  </si>
  <si>
    <t>Контрол и правоприлагане</t>
  </si>
  <si>
    <t xml:space="preserve">Събиране и обработване на данни за управление на рибарството и аквакултурите и за научни цели </t>
  </si>
  <si>
    <t>Специфично оборудване на риболовния кораб, дейности и иновации, целящи опазването на околната среда и на биоразнообразието</t>
  </si>
  <si>
    <t>средно 3 лица, които ще се облагодетелстват от всяка изпълнена операция</t>
  </si>
  <si>
    <t>Influencing factors</t>
  </si>
  <si>
    <t>Likelihood</t>
  </si>
  <si>
    <t>Responces</t>
  </si>
  <si>
    <t>висок</t>
  </si>
  <si>
    <t>Възможно е предефиниране на крайните стойности след междинната оценка на програмата</t>
  </si>
  <si>
    <t>липсата на утвърдени механизми за прилагане на иновации в риболова</t>
  </si>
  <si>
    <t>Предефиниране на ТоА</t>
  </si>
  <si>
    <t xml:space="preserve">административната тежест влияе върху процеса на кандидатстване </t>
  </si>
  <si>
    <t>нисък</t>
  </si>
  <si>
    <t>Използване на опростени разходи опростяване на механизма за кандидатстване по компенсаторните ТоА</t>
  </si>
  <si>
    <t>Опростяване на механизма за кандидатстване</t>
  </si>
  <si>
    <t>Икономическата криза и възможната инфлация намаляват възможността за постигането на стратегичеслите цели на ТоА</t>
  </si>
  <si>
    <t>14. Обучение за подобряване на уменията и развитие на човешкия капитал</t>
  </si>
  <si>
    <t>33. Избирателност на риболовните уреди за намаляване на нежелания улов</t>
  </si>
  <si>
    <t>34. Модификация на риболовните уреди за свеждане до минимум на въздействието върху местообитанията</t>
  </si>
  <si>
    <t>26. Извличане и правилно изхвърляне на морски отпадъци</t>
  </si>
  <si>
    <t>milestone</t>
  </si>
  <si>
    <t>Budget ToA</t>
  </si>
  <si>
    <t>Budget on operation level</t>
  </si>
  <si>
    <t>Contribution to horizontal priorities</t>
  </si>
  <si>
    <t>Priority</t>
  </si>
  <si>
    <t>GREEN TRANSITION</t>
  </si>
  <si>
    <t>GREEN TRANSITION
BIODIVERSITY STRATEGY</t>
  </si>
  <si>
    <t>FARM TO FORK STRATEGY</t>
  </si>
  <si>
    <t>BIODIVERSITY STRATEGY</t>
  </si>
  <si>
    <t>RESILIENCE</t>
  </si>
  <si>
    <t>ADDED VALUE OF PUBLIC SUPPORT</t>
  </si>
  <si>
    <t>ADDED VALUE OF PUBLIC SUPPORT
RESILIENCE</t>
  </si>
  <si>
    <t>FARM TO FORK STRATEGY
RESILIENCE</t>
  </si>
  <si>
    <t>RESILIENCE
ADDED VALUE OF PUBLIC SUPPORT</t>
  </si>
  <si>
    <t>46. Инвестиции в ИТ - хардуер</t>
  </si>
  <si>
    <t>47. Инвестиране в ИТ - софтуер</t>
  </si>
  <si>
    <t>DIGITAL TRANSITION</t>
  </si>
  <si>
    <t>45. Координация на наблюдението</t>
  </si>
  <si>
    <t>44. Инвестиции за контрол и изпълнение за частния бизнес</t>
  </si>
  <si>
    <t>43. Инвестиции за контрол и изпълнение за публичните органи</t>
  </si>
  <si>
    <t>14 Обучение за подобряване на уменията и развитие на човешкия капитал</t>
  </si>
  <si>
    <t>FARM TO FORK STRATEGY
DIGITAL TRANSITION</t>
  </si>
  <si>
    <t>RESILIENCE
BIODIVERSITY STRATEGY</t>
  </si>
  <si>
    <t>GREEN TRANSITION
ADDED VALUE OF PUBLIC SUPPORT</t>
  </si>
  <si>
    <t>35. Избирателност на риболовните уреди по отношение на застрашени и защитени видове</t>
  </si>
  <si>
    <t>BIODIVERSITY STRATEGY
GREEN TRANSITION</t>
  </si>
  <si>
    <t>DIGITAL TRANSITION
FARM TO FORK STRATEGY</t>
  </si>
  <si>
    <t>Защита на екологичното състояние на морската среда</t>
  </si>
  <si>
    <t xml:space="preserve"> по 2 броя на всяка изпълнена операция, общо 5 операции, тотал 10 бр. оператори в стопанския риболов, екипаж,</t>
  </si>
  <si>
    <t>32 бр раб места в стопанския риболов, по двама на всяка изпълнена операция</t>
  </si>
  <si>
    <t>36. Използване на нежелан улов (на суша)</t>
  </si>
  <si>
    <t>36. Използване на нежелан улов (на борда)</t>
  </si>
  <si>
    <t>Target values influencing factors</t>
  </si>
  <si>
    <t>UP</t>
  </si>
  <si>
    <t>UP 2</t>
  </si>
  <si>
    <t>Насърчаване на устойчиви и икономически жизнеспособни дейности, свързани с аквакултурите, в съответствие с член 34, параграф 1 от Регламент (ЕС) № 1380/2013</t>
  </si>
  <si>
    <t>Продуктивни инвестиции и иновации в аквакултурата</t>
  </si>
  <si>
    <t>Аквакултури, предоставящи екологични услуги</t>
  </si>
  <si>
    <t>Развитие на конкурентни, прозрачни и стабилни пазари за продукти от риболов и аквакултури, както и преработването на тези продукти, в съответствие с член 35 от Регламент (ЕС) № 1380/2013 и Регламент (ЕС) № 1379/2013</t>
  </si>
  <si>
    <t>Преработка на продукти от риболов и аквакултури</t>
  </si>
  <si>
    <t>Мерки за предлагане на пазара</t>
  </si>
  <si>
    <t>Планове за производство и предлагане на пазара</t>
  </si>
  <si>
    <t>UP3</t>
  </si>
  <si>
    <t>Развитие на общностите, занимаващи се с рибарство и аквакултури, в крайбрежните и вътрешните райони</t>
  </si>
  <si>
    <t xml:space="preserve">Изграждане на капацитет и подготвителни действия в подкрепа на разработването и бъдещото изпълнение на стратегиите за Водено от общностите местно развитие </t>
  </si>
  <si>
    <t>Изпълнение на стратегии за Водено от общностите местно развитие</t>
  </si>
  <si>
    <t>UP 1</t>
  </si>
  <si>
    <t>Приоритет 2 Насърчаване на устойчивите дейности, свързани с аквакултурите, и на преработването и предлагането на пазара на продукти от риболов и аквакултури</t>
  </si>
  <si>
    <t>Продуктивни инвестиции и иновации в аквакултурите</t>
  </si>
  <si>
    <t>32 Продуктивни инвестиции за устойчива аквакултура</t>
  </si>
  <si>
    <t>GREEN TRANSITION
FARM TO FORK STRATEGY</t>
  </si>
  <si>
    <t>CR02 Aquaculture production maintained</t>
  </si>
  <si>
    <t>Икономическата криза насочва вниманието към други теми</t>
  </si>
  <si>
    <t>42 Използване и качество на водата в аквакултурите</t>
  </si>
  <si>
    <t>CR17 Entities improving resource efficiency in production and/or processing</t>
  </si>
  <si>
    <t>1 бр. операция за предприятие</t>
  </si>
  <si>
    <t>2 Инвестиции в системи за възобновяема енергия</t>
  </si>
  <si>
    <t xml:space="preserve">7 Инвестиция за подобряване на проследимостта </t>
  </si>
  <si>
    <t>CR14 Innovations enabled</t>
  </si>
  <si>
    <t>1 бр. иновация на операция</t>
  </si>
  <si>
    <t>20 Развитие на продуктовите иновации</t>
  </si>
  <si>
    <t>RESILIENCE
DIGITAL TRANSITION</t>
  </si>
  <si>
    <t>19 Развитие на иновациите в процеса</t>
  </si>
  <si>
    <t>CR08 Persons benefitting</t>
  </si>
  <si>
    <t>10  участници в едно обучение</t>
  </si>
  <si>
    <t>200 обучени</t>
  </si>
  <si>
    <t>Аквакултури, осигуряващи екологични услуги</t>
  </si>
  <si>
    <t>27 Екологични услуги</t>
  </si>
  <si>
    <t>GREEN TRANSITION
BIODIVERSITY STRATEGY
FARM TO FORK STRATEGY</t>
  </si>
  <si>
    <t>CR09 Area addressed by operations contributing to good environmental status, protecting, conserving, and restoring biodiversity and ecosystems</t>
  </si>
  <si>
    <t>30 кв. км</t>
  </si>
  <si>
    <t>RESILIENCE
DIGITAL TRANSITION
FARM TO FORK STRATEGY
GREEN TRANSITION</t>
  </si>
  <si>
    <t>Предлагане на пазара</t>
  </si>
  <si>
    <t>9 Инвестиране в маркетингови дейности в подкрепа на развитието на бизнеса</t>
  </si>
  <si>
    <t>FARM TO FORK STRATEGY
RESILIENCE</t>
  </si>
  <si>
    <t>CR16 Entities benefiting from promotion and information activities</t>
  </si>
  <si>
    <t>брой предприятия</t>
  </si>
  <si>
    <t>15 Събития</t>
  </si>
  <si>
    <t>8 Подготовка и изпълнение на производствени и маркетингови планове от организации на производители</t>
  </si>
  <si>
    <t>RESILIENCE
DIGITAL TRANSITION
FARM TO FORK STRATEGY</t>
  </si>
  <si>
    <t>Приоритет 3 Създаване на предпоставки за растеж на устойчивата синя икономика и стимулиране на развитието на общностите, занимаващи се с рибарство и аквакултури, в крайбрежните и вътрешните райони</t>
  </si>
  <si>
    <t>Изграждане на капацитет и подготвителни действия в подкрепа на разработването и бъдещото изпълнение на стратегии за Водено от общностите местно развитие</t>
  </si>
  <si>
    <t xml:space="preserve">14. Обучение за подобряване на уменията и развитие на човешкия капитал
23 Сътрудничество
56 Пилотни проекти
57 Социално-културно развитие в CLLD
58 Местно управление
59 Анимация и изграждане на капацитет за CLLD
60 подготвителни действия за CLLD
61 Управление
64 Други (социални)
65 Други (екологични)
66 Други (икономически)
</t>
  </si>
  <si>
    <t>GREEN TRANSITION
FARM TO FORK STRATEGY
DIGITAL TRANSITION
RESILIENCE
BIODIVERSITY STRATEGY</t>
  </si>
  <si>
    <t>CR06 Jobs created</t>
  </si>
  <si>
    <t>брой</t>
  </si>
  <si>
    <t>CR13 Cooperation activities between stakeholders</t>
  </si>
  <si>
    <t>Брой дейности</t>
  </si>
  <si>
    <t>SO 1 Развитие на общностите, занимаващи се с рибарство и аквакултури, 
в крайбрежните и вътрешните райони</t>
  </si>
  <si>
    <t>516 евро/1 тон</t>
  </si>
  <si>
    <t>SO 1 Насърчаване на устойчивите дейности, свързани с аквакултурите, по-специално чрез укрепване на конкурентоспособността на производството на аквакултури, като същевременно се гарантира, че дейностите са екологично устойчиви в дългосрочен план</t>
  </si>
  <si>
    <t>SO2 Насърчаване на предлагането на пазара, качеството и добавената стойност на продуктите от риболов и аквакултури, както и преработването на тези продукти</t>
  </si>
  <si>
    <t>SO1 Укрепване на икономически, социално и екологично устойчиви риболовни дейности</t>
  </si>
  <si>
    <t>SO6 Допринасяне за защитата и възстановяването на водното биологично разнообразие и на водните екосистеми</t>
  </si>
  <si>
    <t>Допринасяне за защитата и възстановяването на водното биологично разнообразие и на водните екосистеми</t>
  </si>
  <si>
    <t>Морско наблюдение</t>
  </si>
  <si>
    <t>16. Повишаване на осведомеността, комуникация с широката общественост</t>
  </si>
  <si>
    <t>CR21 Datasets and advice made available</t>
  </si>
  <si>
    <t>17.Изграждане на капацитет</t>
  </si>
  <si>
    <t>22. Споделяне на знания</t>
  </si>
  <si>
    <t>23. Сътрудничество</t>
  </si>
  <si>
    <t>50. Събиране и разпространение на данни</t>
  </si>
  <si>
    <t>56. Пилотни проекти</t>
  </si>
  <si>
    <t>Подобряване на природозащитното състояние на морски типове природни местообитания чрез разработване на планове за управление на риболовните дейности в мрежата от морски защитени зони</t>
  </si>
  <si>
    <t>27. Екологични услуги</t>
  </si>
  <si>
    <t xml:space="preserve">изпълнението е зависещо и от други администрации;
административната тежест влияе върху процеса на кандидатстване </t>
  </si>
  <si>
    <r>
      <t xml:space="preserve">ниско/
средно/
</t>
    </r>
    <r>
      <rPr>
        <b/>
        <sz val="10"/>
        <rFont val="Times New Roman"/>
        <family val="1"/>
        <charset val="204"/>
      </rPr>
      <t>високо</t>
    </r>
  </si>
  <si>
    <r>
      <rPr>
        <b/>
        <sz val="10"/>
        <rFont val="Times New Roman"/>
        <family val="1"/>
        <charset val="204"/>
      </rPr>
      <t>ниско</t>
    </r>
    <r>
      <rPr>
        <sz val="10"/>
        <rFont val="Times New Roman"/>
        <family val="1"/>
        <charset val="204"/>
      </rPr>
      <t>/
средно/
високо</t>
    </r>
  </si>
  <si>
    <r>
      <t xml:space="preserve">ниско/
</t>
    </r>
    <r>
      <rPr>
        <b/>
        <sz val="10"/>
        <rFont val="Times New Roman"/>
        <family val="1"/>
        <charset val="204"/>
      </rPr>
      <t>средно</t>
    </r>
    <r>
      <rPr>
        <sz val="10"/>
        <rFont val="Times New Roman"/>
        <family val="1"/>
        <charset val="204"/>
      </rPr>
      <t>/
високо</t>
    </r>
  </si>
  <si>
    <t>UP4</t>
  </si>
  <si>
    <t xml:space="preserve">Mорско наблюдение </t>
  </si>
  <si>
    <t xml:space="preserve">изпълнението на дейностите е зависимо от друга администрация </t>
  </si>
  <si>
    <t>високо</t>
  </si>
  <si>
    <t>GREEN TRANSITION
CLIMATE MITIGATION</t>
  </si>
  <si>
    <t>FARM TO FORK STRATEGY
DIGITAL TRANSITION</t>
  </si>
  <si>
    <t>Техническа помощ</t>
  </si>
  <si>
    <t>n/a</t>
  </si>
  <si>
    <t>TA</t>
  </si>
  <si>
    <t>Climate coefficient</t>
  </si>
  <si>
    <t>Climate coefficient- value</t>
  </si>
  <si>
    <t>Total</t>
  </si>
  <si>
    <t>Climate allocation</t>
  </si>
  <si>
    <t>63. Оценка</t>
  </si>
  <si>
    <t>17. Изграждане на капацитет</t>
  </si>
  <si>
    <t>15. Събития</t>
  </si>
  <si>
    <t>58 Управление</t>
  </si>
  <si>
    <t>кв. км./км.</t>
  </si>
  <si>
    <t>Текущи разходи и дейности за популяризиране на територията</t>
  </si>
  <si>
    <t>CR07 Jobs maintained</t>
  </si>
  <si>
    <t>CR11 Entities increasing social sustainability</t>
  </si>
  <si>
    <t>CR 14 - Innovations enabled (number of new products, services, processes, business models or methods)</t>
  </si>
  <si>
    <t>CR 21 - Datasets and advice made available</t>
  </si>
  <si>
    <t>CR 15 Control means installed or improved</t>
  </si>
  <si>
    <t xml:space="preserve">CR 19 - Actions to improve governance capacity
</t>
  </si>
  <si>
    <t>CR 19 - Actions to improve governance capacity</t>
  </si>
  <si>
    <t>необходимо е политическо решение, което е от компетенциите на Министерството на околната стеда и водите
предвидени са 2 бр планове за управление</t>
  </si>
  <si>
    <t>Икономическата криза и възможната инфлация намаляват възможността за постигането на стратегическлите цели на стратегиите, които са в центъра на ТоА</t>
  </si>
  <si>
    <t xml:space="preserve">Икономическата криза и възможната инфлация намаляват възможността за постигането на стратегическите цели на хоризонталните политики, които са в центъра на ТоА. Флотът се състои от предимно дребномащабни риболовни съдове над 95%, които поради своята специфика са лимитирани да извършват риболов през цялата година и са ограничени в площта на акваторията за риболов. </t>
  </si>
  <si>
    <t>Подобряване на инфраструктурата на рибарските пристанища, рибните борси, местата на разтоварване и лодкостоянките, с цел да се улесни разтоварването и съхранението на нежелания улов</t>
  </si>
  <si>
    <t>Насърчаване на адаптирането на риболовния капацитет към възможностите за риболов в случай на окончателно преустановяване на риболовните дейности и допринасяне за постигането на справедлив жизнен стандарт в случай на временно преустановяване на риболовните дейности</t>
  </si>
  <si>
    <t>Насърчаване на ефективен контрол и правоприлагане в областта на рибарството, включително борба с ННН риболова, както и на надеждни данни за вземането на решения, основани на знанието</t>
  </si>
  <si>
    <t>SO3 Насърчаване на адаптирането на риболовния капацитет към възможностите за риболов в случай на окончателно преустановяване на риболовните дейности и допринасяне за постигането на справедлив жизнен стандарт в случай на временно преустановяване на риболовните дейности</t>
  </si>
  <si>
    <t>SO4 Насърчаване на ефективен контрол и правоприлагане в областта на рибарството, включително борба с ННН риболова, както и на надеждни данни за вземането на решения, основани на знанието</t>
  </si>
  <si>
    <t>Укрепване на устойчивото стопанисване на моретата и океаните чрез насърчаване на знанията за морската среда, морското наблюдение или сътрудничеството в областта на бреговата охрана</t>
  </si>
  <si>
    <t>Приоритет 4 
Подкрепяне на международното управление на океаните и осигуряване на безопасни, сигурни, чисти и устойчиво управлявани морета и океани</t>
  </si>
  <si>
    <t>20 бр. оператори в стопанския риболов  на всяка изпълнена операция</t>
  </si>
  <si>
    <t>четири операции, съдържащи пълен набор от операции за целия програмен период</t>
  </si>
  <si>
    <t>Планира се да се изтегли 8.8% от риболовния флот, на основание на цялостната оценка и сравнение на технически, икономически и биологични
показатели, дефинирани в доклада за флота за 2021 г.</t>
  </si>
  <si>
    <t>начало на изпълнение във втората половина на програмния период</t>
  </si>
  <si>
    <t>съгласно програмата за събиране на данни</t>
  </si>
  <si>
    <t>Зависимост от въвеждането на дръг нормативен акт</t>
  </si>
  <si>
    <t>среден</t>
  </si>
  <si>
    <t>1 бр. дейност за проект</t>
  </si>
  <si>
    <t>Извършва се от Научно-технически и икономически комитет по рибарство</t>
  </si>
  <si>
    <t>Приоритет 1</t>
  </si>
  <si>
    <t>Приоритет 2</t>
  </si>
  <si>
    <t>Приоритет 3</t>
  </si>
  <si>
    <t>Приоритет 4</t>
  </si>
  <si>
    <t>ОБЩО</t>
  </si>
  <si>
    <t xml:space="preserve">Приоритет 1 Насърчаване на устойчивото рибарство и на възстановяването и опазването на водните биологични ресурси </t>
  </si>
  <si>
    <t>ЕФМДРА euro</t>
  </si>
  <si>
    <t>БФП лева</t>
  </si>
  <si>
    <t>БФП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</si>
</sst>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л_в_._-;\-* #,##0.00\ _л_в_._-;_-* &quot;-&quot;??\ _л_в_._-;_-@_-"/>
    <numFmt numFmtId="165" formatCode="_(* #,##0.00_);_(* \(#,##0.00\);_(* &quot;-&quot;??_);_(@_)"/>
    <numFmt numFmtId="166" formatCode="_(* #,##0_);_(* \(#,##0\);_(* &quot;-&quot;??_);_(@_)"/>
    <numFmt numFmtId="167" formatCode="#,##0.00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7">
    <xf numFmtId="0" fontId="0" fillId="0" borderId="0" xfId="0"/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1" fontId="1" fillId="2" borderId="7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28" xfId="0" applyFont="1" applyBorder="1"/>
    <xf numFmtId="2" fontId="1" fillId="2" borderId="7" xfId="1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5" fontId="1" fillId="2" borderId="9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165" fontId="1" fillId="2" borderId="2" xfId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9" fontId="1" fillId="2" borderId="2" xfId="1" applyNumberFormat="1" applyFont="1" applyFill="1" applyBorder="1" applyAlignment="1">
      <alignment horizontal="right" vertical="center" wrapText="1"/>
    </xf>
    <xf numFmtId="0" fontId="1" fillId="2" borderId="7" xfId="0" applyFont="1" applyFill="1" applyBorder="1"/>
    <xf numFmtId="0" fontId="1" fillId="2" borderId="2" xfId="0" applyFont="1" applyFill="1" applyBorder="1"/>
    <xf numFmtId="37" fontId="1" fillId="2" borderId="2" xfId="1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8" fillId="2" borderId="25" xfId="0" applyFont="1" applyFill="1" applyBorder="1" applyAlignment="1">
      <alignment horizontal="center" vertical="center" wrapText="1"/>
    </xf>
    <xf numFmtId="165" fontId="1" fillId="2" borderId="7" xfId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65" fontId="1" fillId="2" borderId="9" xfId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vertical="center" wrapText="1"/>
    </xf>
    <xf numFmtId="166" fontId="10" fillId="6" borderId="2" xfId="1" applyNumberFormat="1" applyFont="1" applyFill="1" applyBorder="1" applyAlignment="1">
      <alignment horizontal="center" vertical="center"/>
    </xf>
    <xf numFmtId="166" fontId="10" fillId="7" borderId="2" xfId="1" applyNumberFormat="1" applyFont="1" applyFill="1" applyBorder="1" applyAlignment="1">
      <alignment horizontal="center" vertical="center"/>
    </xf>
    <xf numFmtId="166" fontId="10" fillId="7" borderId="9" xfId="1" applyNumberFormat="1" applyFont="1" applyFill="1" applyBorder="1" applyAlignment="1">
      <alignment horizontal="center" vertical="center"/>
    </xf>
    <xf numFmtId="166" fontId="10" fillId="6" borderId="5" xfId="1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 wrapText="1"/>
    </xf>
    <xf numFmtId="166" fontId="10" fillId="7" borderId="8" xfId="1" applyNumberFormat="1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166" fontId="10" fillId="6" borderId="8" xfId="1" applyNumberFormat="1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6" fontId="10" fillId="6" borderId="8" xfId="1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vertical="center" wrapText="1"/>
    </xf>
    <xf numFmtId="166" fontId="10" fillId="7" borderId="25" xfId="1" applyNumberFormat="1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166" fontId="10" fillId="6" borderId="7" xfId="1" applyNumberFormat="1" applyFont="1" applyFill="1" applyBorder="1" applyAlignment="1">
      <alignment horizontal="center" vertical="center" wrapText="1"/>
    </xf>
    <xf numFmtId="166" fontId="10" fillId="6" borderId="30" xfId="1" applyNumberFormat="1" applyFont="1" applyFill="1" applyBorder="1" applyAlignment="1">
      <alignment horizontal="center" vertical="center" wrapText="1"/>
    </xf>
    <xf numFmtId="166" fontId="10" fillId="6" borderId="2" xfId="1" applyNumberFormat="1" applyFont="1" applyFill="1" applyBorder="1" applyAlignment="1">
      <alignment horizontal="center" vertical="center" wrapText="1"/>
    </xf>
    <xf numFmtId="166" fontId="10" fillId="6" borderId="8" xfId="1" applyNumberFormat="1" applyFont="1" applyFill="1" applyBorder="1" applyAlignment="1">
      <alignment horizontal="center" vertical="center" wrapText="1"/>
    </xf>
    <xf numFmtId="166" fontId="10" fillId="7" borderId="8" xfId="1" applyNumberFormat="1" applyFont="1" applyFill="1" applyBorder="1" applyAlignment="1">
      <alignment horizontal="center" vertical="center" wrapText="1"/>
    </xf>
    <xf numFmtId="166" fontId="10" fillId="7" borderId="25" xfId="1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166" fontId="10" fillId="7" borderId="30" xfId="1" applyNumberFormat="1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horizontal="left" vertical="center" wrapText="1"/>
    </xf>
    <xf numFmtId="9" fontId="1" fillId="2" borderId="9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39" fontId="1" fillId="2" borderId="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3" fillId="6" borderId="39" xfId="0" applyFont="1" applyFill="1" applyBorder="1"/>
    <xf numFmtId="0" fontId="13" fillId="6" borderId="7" xfId="0" applyFont="1" applyFill="1" applyBorder="1" applyAlignment="1">
      <alignment horizontal="center"/>
    </xf>
    <xf numFmtId="39" fontId="1" fillId="2" borderId="2" xfId="1" applyNumberFormat="1" applyFont="1" applyFill="1" applyBorder="1" applyAlignment="1">
      <alignment horizontal="center" vertical="center" wrapText="1"/>
    </xf>
    <xf numFmtId="167" fontId="4" fillId="0" borderId="0" xfId="0" applyNumberFormat="1" applyFont="1"/>
    <xf numFmtId="0" fontId="1" fillId="2" borderId="1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6" fontId="10" fillId="6" borderId="30" xfId="1" applyNumberFormat="1" applyFont="1" applyFill="1" applyBorder="1" applyAlignment="1">
      <alignment vertical="center" wrapText="1"/>
    </xf>
    <xf numFmtId="165" fontId="14" fillId="0" borderId="0" xfId="1" applyFont="1"/>
    <xf numFmtId="166" fontId="3" fillId="2" borderId="9" xfId="1" applyNumberFormat="1" applyFont="1" applyFill="1" applyBorder="1" applyAlignment="1">
      <alignment vertical="center"/>
    </xf>
    <xf numFmtId="37" fontId="3" fillId="2" borderId="9" xfId="0" applyNumberFormat="1" applyFont="1" applyFill="1" applyBorder="1" applyAlignment="1">
      <alignment horizontal="right" vertical="center" wrapText="1"/>
    </xf>
    <xf numFmtId="1" fontId="1" fillId="2" borderId="9" xfId="1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9" fillId="0" borderId="39" xfId="0" applyFont="1" applyBorder="1"/>
    <xf numFmtId="0" fontId="9" fillId="0" borderId="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41" xfId="0" applyFont="1" applyBorder="1"/>
    <xf numFmtId="4" fontId="4" fillId="0" borderId="8" xfId="0" applyNumberFormat="1" applyFont="1" applyBorder="1" applyAlignment="1">
      <alignment horizontal="center"/>
    </xf>
    <xf numFmtId="0" fontId="9" fillId="0" borderId="40" xfId="0" applyFont="1" applyBorder="1"/>
    <xf numFmtId="4" fontId="9" fillId="0" borderId="9" xfId="0" applyNumberFormat="1" applyFont="1" applyBorder="1" applyAlignment="1">
      <alignment horizontal="center"/>
    </xf>
    <xf numFmtId="4" fontId="9" fillId="0" borderId="25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center" wrapText="1"/>
    </xf>
    <xf numFmtId="9" fontId="1" fillId="2" borderId="13" xfId="2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9" fontId="1" fillId="2" borderId="9" xfId="2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7" fontId="3" fillId="2" borderId="13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0" fillId="0" borderId="0" xfId="0" applyFont="1"/>
    <xf numFmtId="0" fontId="10" fillId="8" borderId="2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3" fontId="10" fillId="6" borderId="14" xfId="1" applyNumberFormat="1" applyFont="1" applyFill="1" applyBorder="1" applyAlignment="1">
      <alignment vertical="center"/>
    </xf>
    <xf numFmtId="3" fontId="10" fillId="6" borderId="2" xfId="0" applyNumberFormat="1" applyFont="1" applyFill="1" applyBorder="1" applyAlignment="1">
      <alignment vertical="center"/>
    </xf>
    <xf numFmtId="166" fontId="10" fillId="6" borderId="6" xfId="1" applyNumberFormat="1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vertical="center"/>
    </xf>
    <xf numFmtId="166" fontId="10" fillId="7" borderId="7" xfId="1" applyNumberFormat="1" applyFont="1" applyFill="1" applyBorder="1" applyAlignment="1">
      <alignment vertical="center"/>
    </xf>
    <xf numFmtId="37" fontId="10" fillId="7" borderId="9" xfId="1" applyNumberFormat="1" applyFont="1" applyFill="1" applyBorder="1" applyAlignment="1">
      <alignment vertical="center"/>
    </xf>
    <xf numFmtId="166" fontId="10" fillId="7" borderId="9" xfId="1" applyNumberFormat="1" applyFont="1" applyFill="1" applyBorder="1" applyAlignment="1">
      <alignment vertical="center"/>
    </xf>
    <xf numFmtId="0" fontId="10" fillId="8" borderId="40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2" borderId="10" xfId="0" applyNumberFormat="1" applyFont="1" applyFill="1" applyBorder="1" applyAlignment="1">
      <alignment horizontal="center" vertical="center" wrapText="1"/>
    </xf>
    <xf numFmtId="37" fontId="3" fillId="2" borderId="6" xfId="0" applyNumberFormat="1" applyFont="1" applyFill="1" applyBorder="1" applyAlignment="1">
      <alignment horizontal="right" vertical="center" wrapText="1"/>
    </xf>
    <xf numFmtId="37" fontId="3" fillId="2" borderId="10" xfId="0" applyNumberFormat="1" applyFont="1" applyFill="1" applyBorder="1" applyAlignment="1">
      <alignment horizontal="right" vertical="center" wrapText="1"/>
    </xf>
    <xf numFmtId="37" fontId="1" fillId="2" borderId="4" xfId="1" applyNumberFormat="1" applyFont="1" applyFill="1" applyBorder="1" applyAlignment="1">
      <alignment horizontal="center" vertical="center" wrapText="1"/>
    </xf>
    <xf numFmtId="37" fontId="1" fillId="2" borderId="10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/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3" fillId="9" borderId="29" xfId="0" applyFont="1" applyFill="1" applyBorder="1" applyAlignment="1">
      <alignment horizontal="center" vertical="center" textRotation="90" wrapText="1"/>
    </xf>
    <xf numFmtId="0" fontId="3" fillId="9" borderId="22" xfId="0" applyFont="1" applyFill="1" applyBorder="1" applyAlignment="1">
      <alignment horizontal="center" vertical="center" textRotation="90" wrapText="1"/>
    </xf>
    <xf numFmtId="0" fontId="3" fillId="9" borderId="31" xfId="0" applyFont="1" applyFill="1" applyBorder="1" applyAlignment="1">
      <alignment horizontal="center" vertical="center" textRotation="90" wrapText="1"/>
    </xf>
    <xf numFmtId="0" fontId="3" fillId="9" borderId="43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3" fillId="10" borderId="21" xfId="0" applyFont="1" applyFill="1" applyBorder="1" applyAlignment="1">
      <alignment horizontal="center" vertical="center" textRotation="90" wrapText="1"/>
    </xf>
    <xf numFmtId="0" fontId="3" fillId="10" borderId="27" xfId="0" applyFont="1" applyFill="1" applyBorder="1" applyAlignment="1">
      <alignment horizontal="center" vertical="center" textRotation="90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37" fontId="3" fillId="0" borderId="13" xfId="1" applyNumberFormat="1" applyFont="1" applyFill="1" applyBorder="1" applyAlignment="1">
      <alignment horizontal="right" vertical="center" wrapText="1"/>
    </xf>
    <xf numFmtId="37" fontId="3" fillId="0" borderId="6" xfId="1" applyNumberFormat="1" applyFont="1" applyFill="1" applyBorder="1" applyAlignment="1">
      <alignment horizontal="right" vertical="center" wrapText="1"/>
    </xf>
    <xf numFmtId="37" fontId="3" fillId="0" borderId="6" xfId="1" applyNumberFormat="1" applyFont="1" applyFill="1" applyBorder="1" applyAlignment="1">
      <alignment horizontal="right" vertical="center"/>
    </xf>
    <xf numFmtId="37" fontId="3" fillId="0" borderId="10" xfId="1" applyNumberFormat="1" applyFont="1" applyFill="1" applyBorder="1" applyAlignment="1">
      <alignment horizontal="right" vertical="center"/>
    </xf>
    <xf numFmtId="1" fontId="1" fillId="0" borderId="13" xfId="1" applyNumberFormat="1" applyFont="1" applyFill="1" applyBorder="1" applyAlignment="1">
      <alignment horizontal="right" vertical="center" wrapText="1"/>
    </xf>
    <xf numFmtId="1" fontId="1" fillId="0" borderId="6" xfId="1" applyNumberFormat="1" applyFont="1" applyFill="1" applyBorder="1" applyAlignment="1">
      <alignment horizontal="right" vertical="center" wrapText="1"/>
    </xf>
    <xf numFmtId="1" fontId="1" fillId="0" borderId="6" xfId="1" applyNumberFormat="1" applyFont="1" applyFill="1" applyBorder="1" applyAlignment="1">
      <alignment horizontal="right" vertical="center"/>
    </xf>
    <xf numFmtId="1" fontId="1" fillId="0" borderId="10" xfId="1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textRotation="90"/>
    </xf>
    <xf numFmtId="0" fontId="9" fillId="3" borderId="27" xfId="0" applyFont="1" applyFill="1" applyBorder="1" applyAlignment="1">
      <alignment horizontal="center" vertical="center" textRotation="90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vertical="center"/>
    </xf>
    <xf numFmtId="166" fontId="3" fillId="2" borderId="5" xfId="1" applyNumberFormat="1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9" fontId="1" fillId="2" borderId="4" xfId="2" applyFont="1" applyFill="1" applyBorder="1" applyAlignment="1">
      <alignment horizontal="center" vertical="center" wrapText="1"/>
    </xf>
    <xf numFmtId="9" fontId="1" fillId="2" borderId="10" xfId="2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 textRotation="90" wrapText="1"/>
    </xf>
    <xf numFmtId="0" fontId="3" fillId="9" borderId="41" xfId="0" applyFont="1" applyFill="1" applyBorder="1" applyAlignment="1">
      <alignment horizontal="center" vertical="center" textRotation="90" wrapText="1"/>
    </xf>
    <xf numFmtId="0" fontId="3" fillId="9" borderId="40" xfId="0" applyFont="1" applyFill="1" applyBorder="1" applyAlignment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3" fillId="10" borderId="9" xfId="0" applyFont="1" applyFill="1" applyBorder="1" applyAlignment="1">
      <alignment horizontal="center" vertical="center" textRotation="90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 vertical="center" wrapText="1"/>
    </xf>
    <xf numFmtId="37" fontId="1" fillId="2" borderId="6" xfId="1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37" fontId="3" fillId="2" borderId="4" xfId="0" applyNumberFormat="1" applyFont="1" applyFill="1" applyBorder="1" applyAlignment="1">
      <alignment horizontal="right" vertical="center" wrapText="1"/>
    </xf>
    <xf numFmtId="37" fontId="3" fillId="2" borderId="13" xfId="0" applyNumberFormat="1" applyFont="1" applyFill="1" applyBorder="1" applyAlignment="1">
      <alignment horizontal="right" vertical="center" wrapText="1"/>
    </xf>
    <xf numFmtId="37" fontId="3" fillId="2" borderId="5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39" fontId="1" fillId="2" borderId="6" xfId="1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9" fontId="1" fillId="2" borderId="13" xfId="2" applyFont="1" applyFill="1" applyBorder="1" applyAlignment="1">
      <alignment horizontal="center" vertical="center" wrapText="1"/>
    </xf>
    <xf numFmtId="9" fontId="1" fillId="2" borderId="6" xfId="2" applyFont="1" applyFill="1" applyBorder="1" applyAlignment="1">
      <alignment horizontal="center" vertical="center" wrapText="1"/>
    </xf>
    <xf numFmtId="9" fontId="4" fillId="2" borderId="6" xfId="2" applyFont="1" applyFill="1" applyBorder="1" applyAlignment="1">
      <alignment horizontal="center" vertical="center" wrapText="1"/>
    </xf>
    <xf numFmtId="9" fontId="4" fillId="2" borderId="5" xfId="2" applyFont="1" applyFill="1" applyBorder="1" applyAlignment="1">
      <alignment horizontal="center" vertical="center" wrapText="1"/>
    </xf>
    <xf numFmtId="1" fontId="1" fillId="2" borderId="13" xfId="1" applyNumberFormat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  <xf numFmtId="37" fontId="1" fillId="2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9" fontId="1" fillId="2" borderId="2" xfId="1" applyNumberFormat="1" applyFont="1" applyFill="1" applyBorder="1" applyAlignment="1">
      <alignment horizontal="center" vertical="center" wrapText="1"/>
    </xf>
    <xf numFmtId="39" fontId="1" fillId="2" borderId="4" xfId="1" applyNumberFormat="1" applyFont="1" applyFill="1" applyBorder="1" applyAlignment="1">
      <alignment horizontal="center" vertical="center" wrapText="1"/>
    </xf>
    <xf numFmtId="39" fontId="1" fillId="2" borderId="9" xfId="1" applyNumberFormat="1" applyFont="1" applyFill="1" applyBorder="1" applyAlignment="1">
      <alignment horizontal="center" vertical="center" wrapText="1"/>
    </xf>
    <xf numFmtId="10" fontId="3" fillId="2" borderId="41" xfId="2" applyNumberFormat="1" applyFont="1" applyFill="1" applyBorder="1" applyAlignment="1">
      <alignment horizontal="center" vertical="center" wrapText="1"/>
    </xf>
    <xf numFmtId="10" fontId="3" fillId="2" borderId="40" xfId="2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9" fontId="1" fillId="2" borderId="13" xfId="2" applyFont="1" applyFill="1" applyBorder="1" applyAlignment="1">
      <alignment horizontal="center" vertical="center"/>
    </xf>
    <xf numFmtId="9" fontId="1" fillId="2" borderId="6" xfId="2" applyFont="1" applyFill="1" applyBorder="1" applyAlignment="1">
      <alignment horizontal="center" vertical="center"/>
    </xf>
    <xf numFmtId="9" fontId="1" fillId="2" borderId="5" xfId="2" applyFont="1" applyFill="1" applyBorder="1" applyAlignment="1">
      <alignment horizontal="center" vertical="center"/>
    </xf>
    <xf numFmtId="3" fontId="1" fillId="2" borderId="13" xfId="1" applyNumberFormat="1" applyFont="1" applyFill="1" applyBorder="1" applyAlignment="1">
      <alignment horizontal="center" vertical="center"/>
    </xf>
    <xf numFmtId="3" fontId="1" fillId="2" borderId="6" xfId="1" applyNumberFormat="1" applyFont="1" applyFill="1" applyBorder="1" applyAlignment="1">
      <alignment horizontal="center" vertical="center"/>
    </xf>
    <xf numFmtId="3" fontId="1" fillId="2" borderId="5" xfId="1" applyNumberFormat="1" applyFont="1" applyFill="1" applyBorder="1" applyAlignment="1">
      <alignment horizontal="center" vertical="center"/>
    </xf>
    <xf numFmtId="1" fontId="1" fillId="2" borderId="13" xfId="1" applyNumberFormat="1" applyFont="1" applyFill="1" applyBorder="1" applyAlignment="1">
      <alignment horizontal="center" vertical="center"/>
    </xf>
    <xf numFmtId="1" fontId="1" fillId="2" borderId="6" xfId="1" applyNumberFormat="1" applyFont="1" applyFill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 vertical="center"/>
    </xf>
    <xf numFmtId="9" fontId="1" fillId="2" borderId="4" xfId="2" applyFont="1" applyFill="1" applyBorder="1" applyAlignment="1">
      <alignment horizontal="center" vertical="center"/>
    </xf>
    <xf numFmtId="39" fontId="1" fillId="2" borderId="4" xfId="1" applyNumberFormat="1" applyFont="1" applyFill="1" applyBorder="1" applyAlignment="1">
      <alignment horizontal="center" vertical="center"/>
    </xf>
    <xf numFmtId="39" fontId="1" fillId="2" borderId="5" xfId="1" applyNumberFormat="1" applyFont="1" applyFill="1" applyBorder="1" applyAlignment="1">
      <alignment horizontal="center" vertical="center"/>
    </xf>
    <xf numFmtId="9" fontId="1" fillId="2" borderId="10" xfId="2" applyFont="1" applyFill="1" applyBorder="1" applyAlignment="1">
      <alignment horizontal="center" vertical="center"/>
    </xf>
    <xf numFmtId="37" fontId="1" fillId="2" borderId="6" xfId="1" applyNumberFormat="1" applyFont="1" applyFill="1" applyBorder="1" applyAlignment="1">
      <alignment horizontal="center" vertical="center"/>
    </xf>
    <xf numFmtId="37" fontId="1" fillId="2" borderId="10" xfId="1" applyNumberFormat="1" applyFont="1" applyFill="1" applyBorder="1" applyAlignment="1">
      <alignment horizontal="center" vertical="center"/>
    </xf>
    <xf numFmtId="9" fontId="1" fillId="2" borderId="5" xfId="2" applyFont="1" applyFill="1" applyBorder="1" applyAlignment="1">
      <alignment horizontal="center" vertical="center" wrapText="1"/>
    </xf>
    <xf numFmtId="9" fontId="1" fillId="2" borderId="7" xfId="2" applyFont="1" applyFill="1" applyBorder="1" applyAlignment="1">
      <alignment horizontal="center" vertical="center" wrapText="1"/>
    </xf>
    <xf numFmtId="9" fontId="1" fillId="2" borderId="2" xfId="2" applyFont="1" applyFill="1" applyBorder="1" applyAlignment="1">
      <alignment horizontal="center" vertical="center" wrapText="1"/>
    </xf>
    <xf numFmtId="9" fontId="1" fillId="2" borderId="9" xfId="2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textRotation="90"/>
    </xf>
    <xf numFmtId="0" fontId="10" fillId="8" borderId="23" xfId="0" applyFont="1" applyFill="1" applyBorder="1" applyAlignment="1">
      <alignment horizontal="center" vertical="center" textRotation="90"/>
    </xf>
    <xf numFmtId="0" fontId="10" fillId="8" borderId="24" xfId="0" applyFont="1" applyFill="1" applyBorder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horizontal="center" vertical="center" textRotation="90" wrapText="1"/>
    </xf>
    <xf numFmtId="0" fontId="10" fillId="6" borderId="10" xfId="0" applyFont="1" applyFill="1" applyBorder="1" applyAlignment="1">
      <alignment horizontal="center" vertical="center" textRotation="90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textRotation="90"/>
    </xf>
    <xf numFmtId="0" fontId="10" fillId="8" borderId="40" xfId="0" applyFont="1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/>
    <xf numFmtId="0" fontId="10" fillId="7" borderId="2" xfId="0" applyFont="1" applyFill="1" applyBorder="1" applyAlignment="1">
      <alignment horizontal="center" vertical="center" textRotation="90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/>
    <xf numFmtId="0" fontId="10" fillId="7" borderId="9" xfId="0" applyFont="1" applyFill="1" applyBorder="1" applyAlignment="1"/>
    <xf numFmtId="0" fontId="10" fillId="6" borderId="5" xfId="0" applyFont="1" applyFill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center" vertical="center" textRotation="90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2F2F2"/>
      <color rgb="FFF1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91"/>
  <sheetViews>
    <sheetView tabSelected="1" topLeftCell="C57" zoomScale="85" zoomScaleNormal="85" workbookViewId="0">
      <selection activeCell="M79" sqref="M79"/>
    </sheetView>
  </sheetViews>
  <sheetFormatPr defaultColWidth="9.28515625" defaultRowHeight="15" x14ac:dyDescent="0.25"/>
  <cols>
    <col min="1" max="1" width="10.5703125" style="14" customWidth="1"/>
    <col min="2" max="2" width="23.7109375" style="14" customWidth="1"/>
    <col min="3" max="3" width="40.42578125" style="14" customWidth="1"/>
    <col min="4" max="4" width="20.42578125" style="14" customWidth="1"/>
    <col min="5" max="5" width="20.42578125" style="69" customWidth="1"/>
    <col min="6" max="6" width="20.42578125" style="71" customWidth="1"/>
    <col min="7" max="7" width="23.28515625" style="14" customWidth="1"/>
    <col min="8" max="9" width="37.28515625" style="14" customWidth="1"/>
    <col min="10" max="10" width="18.28515625" style="14" customWidth="1"/>
    <col min="11" max="11" width="15.7109375" style="14" customWidth="1"/>
    <col min="12" max="12" width="22.7109375" style="14" customWidth="1"/>
    <col min="13" max="14" width="12.28515625" style="14" customWidth="1"/>
    <col min="15" max="15" width="12.28515625" style="14" hidden="1" customWidth="1"/>
    <col min="16" max="16" width="12.28515625" style="14" customWidth="1"/>
    <col min="17" max="17" width="24.28515625" style="14" customWidth="1"/>
    <col min="18" max="18" width="13.7109375" style="14" customWidth="1"/>
    <col min="19" max="19" width="24.28515625" style="14" customWidth="1"/>
    <col min="20" max="16384" width="9.28515625" style="14"/>
  </cols>
  <sheetData>
    <row r="4" spans="1:19" thickBot="1" x14ac:dyDescent="0.35"/>
    <row r="5" spans="1:19" s="17" customFormat="1" ht="16.5" thickBot="1" x14ac:dyDescent="0.3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231" t="s">
        <v>36</v>
      </c>
      <c r="N5" s="233"/>
      <c r="O5" s="16"/>
      <c r="P5" s="16"/>
      <c r="Q5" s="231" t="s">
        <v>103</v>
      </c>
      <c r="R5" s="232"/>
      <c r="S5" s="233"/>
    </row>
    <row r="6" spans="1:19" s="18" customFormat="1" ht="54" customHeight="1" thickBot="1" x14ac:dyDescent="0.3">
      <c r="A6" s="15" t="s">
        <v>75</v>
      </c>
      <c r="B6" s="15" t="s">
        <v>0</v>
      </c>
      <c r="C6" s="16" t="s">
        <v>1</v>
      </c>
      <c r="D6" s="16" t="s">
        <v>189</v>
      </c>
      <c r="E6" s="16" t="s">
        <v>190</v>
      </c>
      <c r="F6" s="16" t="s">
        <v>72</v>
      </c>
      <c r="G6" s="16" t="s">
        <v>73</v>
      </c>
      <c r="H6" s="16" t="s">
        <v>2</v>
      </c>
      <c r="I6" s="16" t="s">
        <v>74</v>
      </c>
      <c r="J6" s="16" t="s">
        <v>3</v>
      </c>
      <c r="K6" s="16" t="s">
        <v>4</v>
      </c>
      <c r="L6" s="16" t="s">
        <v>5</v>
      </c>
      <c r="M6" s="16" t="s">
        <v>41</v>
      </c>
      <c r="N6" s="16" t="s">
        <v>37</v>
      </c>
      <c r="O6" s="16" t="s">
        <v>71</v>
      </c>
      <c r="P6" s="16" t="s">
        <v>6</v>
      </c>
      <c r="Q6" s="16" t="s">
        <v>55</v>
      </c>
      <c r="R6" s="16" t="s">
        <v>56</v>
      </c>
      <c r="S6" s="16" t="s">
        <v>57</v>
      </c>
    </row>
    <row r="7" spans="1:19" ht="76.5" customHeight="1" x14ac:dyDescent="0.25">
      <c r="A7" s="198" t="s">
        <v>230</v>
      </c>
      <c r="B7" s="202" t="s">
        <v>163</v>
      </c>
      <c r="C7" s="258" t="s">
        <v>209</v>
      </c>
      <c r="D7" s="263">
        <v>0.4</v>
      </c>
      <c r="E7" s="247">
        <f>D7*F7</f>
        <v>2600000</v>
      </c>
      <c r="F7" s="192">
        <f>G7+G8+G9</f>
        <v>6500000</v>
      </c>
      <c r="G7" s="104">
        <v>2750000</v>
      </c>
      <c r="H7" s="1" t="s">
        <v>19</v>
      </c>
      <c r="I7" s="107" t="s">
        <v>77</v>
      </c>
      <c r="J7" s="152" t="s">
        <v>10</v>
      </c>
      <c r="K7" s="191" t="s">
        <v>216</v>
      </c>
      <c r="L7" s="191" t="s">
        <v>7</v>
      </c>
      <c r="M7" s="191">
        <v>0</v>
      </c>
      <c r="N7" s="191">
        <v>2023</v>
      </c>
      <c r="O7" s="152"/>
      <c r="P7" s="152">
        <v>200</v>
      </c>
      <c r="Q7" s="152" t="s">
        <v>207</v>
      </c>
      <c r="R7" s="152" t="s">
        <v>58</v>
      </c>
      <c r="S7" s="177" t="s">
        <v>61</v>
      </c>
    </row>
    <row r="8" spans="1:19" ht="48.75" customHeight="1" x14ac:dyDescent="0.25">
      <c r="A8" s="199"/>
      <c r="B8" s="203"/>
      <c r="C8" s="259"/>
      <c r="D8" s="264"/>
      <c r="E8" s="244"/>
      <c r="F8" s="193"/>
      <c r="G8" s="105">
        <v>2750000</v>
      </c>
      <c r="H8" s="2" t="s">
        <v>22</v>
      </c>
      <c r="I8" s="108" t="s">
        <v>78</v>
      </c>
      <c r="J8" s="147"/>
      <c r="K8" s="150"/>
      <c r="L8" s="150"/>
      <c r="M8" s="150"/>
      <c r="N8" s="150"/>
      <c r="O8" s="147"/>
      <c r="P8" s="147"/>
      <c r="Q8" s="146"/>
      <c r="R8" s="146"/>
      <c r="S8" s="176"/>
    </row>
    <row r="9" spans="1:19" ht="66" customHeight="1" thickBot="1" x14ac:dyDescent="0.3">
      <c r="A9" s="199"/>
      <c r="B9" s="203"/>
      <c r="C9" s="260"/>
      <c r="D9" s="230"/>
      <c r="E9" s="271"/>
      <c r="F9" s="262"/>
      <c r="G9" s="106">
        <v>1000000</v>
      </c>
      <c r="H9" s="7" t="s">
        <v>101</v>
      </c>
      <c r="I9" s="115" t="s">
        <v>79</v>
      </c>
      <c r="J9" s="115" t="s">
        <v>11</v>
      </c>
      <c r="K9" s="7" t="s">
        <v>21</v>
      </c>
      <c r="L9" s="7" t="s">
        <v>7</v>
      </c>
      <c r="M9" s="115">
        <v>0</v>
      </c>
      <c r="N9" s="24">
        <v>2023</v>
      </c>
      <c r="O9" s="115"/>
      <c r="P9" s="115">
        <v>2</v>
      </c>
      <c r="Q9" s="161"/>
      <c r="R9" s="161"/>
      <c r="S9" s="185"/>
    </row>
    <row r="10" spans="1:19" ht="91.9" customHeight="1" x14ac:dyDescent="0.25">
      <c r="A10" s="199"/>
      <c r="B10" s="203"/>
      <c r="C10" s="258" t="s">
        <v>24</v>
      </c>
      <c r="D10" s="263">
        <v>0.4</v>
      </c>
      <c r="E10" s="247">
        <f>D10*F10</f>
        <v>506600</v>
      </c>
      <c r="F10" s="192">
        <f>G10+G13</f>
        <v>1266500</v>
      </c>
      <c r="G10" s="247">
        <v>600000</v>
      </c>
      <c r="H10" s="10" t="s">
        <v>23</v>
      </c>
      <c r="I10" s="107" t="s">
        <v>80</v>
      </c>
      <c r="J10" s="107" t="s">
        <v>10</v>
      </c>
      <c r="K10" s="10" t="s">
        <v>99</v>
      </c>
      <c r="L10" s="10" t="s">
        <v>7</v>
      </c>
      <c r="M10" s="107">
        <v>0</v>
      </c>
      <c r="N10" s="24">
        <v>2023</v>
      </c>
      <c r="O10" s="107"/>
      <c r="P10" s="107">
        <v>10</v>
      </c>
      <c r="Q10" s="152" t="s">
        <v>208</v>
      </c>
      <c r="R10" s="152" t="s">
        <v>58</v>
      </c>
      <c r="S10" s="177" t="s">
        <v>61</v>
      </c>
    </row>
    <row r="11" spans="1:19" ht="48.75" customHeight="1" x14ac:dyDescent="0.25">
      <c r="A11" s="199"/>
      <c r="B11" s="203"/>
      <c r="C11" s="259"/>
      <c r="D11" s="264"/>
      <c r="E11" s="244"/>
      <c r="F11" s="193"/>
      <c r="G11" s="244"/>
      <c r="H11" s="2" t="s">
        <v>13</v>
      </c>
      <c r="I11" s="108" t="s">
        <v>82</v>
      </c>
      <c r="J11" s="145" t="s">
        <v>9</v>
      </c>
      <c r="K11" s="145" t="s">
        <v>100</v>
      </c>
      <c r="L11" s="145" t="s">
        <v>7</v>
      </c>
      <c r="M11" s="145">
        <v>0</v>
      </c>
      <c r="N11" s="145">
        <v>2023</v>
      </c>
      <c r="O11" s="116"/>
      <c r="P11" s="145">
        <v>32</v>
      </c>
      <c r="Q11" s="146"/>
      <c r="R11" s="146"/>
      <c r="S11" s="176"/>
    </row>
    <row r="12" spans="1:19" ht="48.75" customHeight="1" x14ac:dyDescent="0.25">
      <c r="A12" s="199"/>
      <c r="B12" s="203"/>
      <c r="C12" s="259"/>
      <c r="D12" s="264"/>
      <c r="E12" s="244"/>
      <c r="F12" s="193"/>
      <c r="G12" s="248"/>
      <c r="H12" s="2" t="s">
        <v>102</v>
      </c>
      <c r="I12" s="108" t="s">
        <v>79</v>
      </c>
      <c r="J12" s="146"/>
      <c r="K12" s="146"/>
      <c r="L12" s="146"/>
      <c r="M12" s="146"/>
      <c r="N12" s="146"/>
      <c r="O12" s="113"/>
      <c r="P12" s="146"/>
      <c r="Q12" s="146"/>
      <c r="R12" s="146"/>
      <c r="S12" s="176"/>
    </row>
    <row r="13" spans="1:19" ht="79.5" customHeight="1" x14ac:dyDescent="0.25">
      <c r="A13" s="199"/>
      <c r="B13" s="203"/>
      <c r="C13" s="259"/>
      <c r="D13" s="264"/>
      <c r="E13" s="244"/>
      <c r="F13" s="193"/>
      <c r="G13" s="243">
        <v>666500</v>
      </c>
      <c r="H13" s="2" t="s">
        <v>14</v>
      </c>
      <c r="I13" s="108" t="s">
        <v>81</v>
      </c>
      <c r="J13" s="146"/>
      <c r="K13" s="146"/>
      <c r="L13" s="146"/>
      <c r="M13" s="146"/>
      <c r="N13" s="146"/>
      <c r="O13" s="113"/>
      <c r="P13" s="146"/>
      <c r="Q13" s="146"/>
      <c r="R13" s="146"/>
      <c r="S13" s="176"/>
    </row>
    <row r="14" spans="1:19" ht="79.5" customHeight="1" x14ac:dyDescent="0.25">
      <c r="A14" s="199"/>
      <c r="B14" s="203"/>
      <c r="C14" s="259"/>
      <c r="D14" s="264"/>
      <c r="E14" s="244"/>
      <c r="F14" s="193"/>
      <c r="G14" s="244"/>
      <c r="H14" s="4" t="s">
        <v>67</v>
      </c>
      <c r="I14" s="108" t="s">
        <v>80</v>
      </c>
      <c r="J14" s="147"/>
      <c r="K14" s="147"/>
      <c r="L14" s="147"/>
      <c r="M14" s="147"/>
      <c r="N14" s="147"/>
      <c r="O14" s="112"/>
      <c r="P14" s="147"/>
      <c r="Q14" s="147"/>
      <c r="R14" s="147"/>
      <c r="S14" s="178"/>
    </row>
    <row r="15" spans="1:19" ht="48.75" customHeight="1" thickBot="1" x14ac:dyDescent="0.3">
      <c r="A15" s="199"/>
      <c r="B15" s="203"/>
      <c r="C15" s="220"/>
      <c r="D15" s="264"/>
      <c r="E15" s="244"/>
      <c r="F15" s="262"/>
      <c r="G15" s="244"/>
      <c r="H15" s="5" t="s">
        <v>20</v>
      </c>
      <c r="I15" s="116" t="s">
        <v>83</v>
      </c>
      <c r="J15" s="116" t="s">
        <v>11</v>
      </c>
      <c r="K15" s="116" t="s">
        <v>21</v>
      </c>
      <c r="L15" s="3" t="s">
        <v>7</v>
      </c>
      <c r="M15" s="116">
        <v>0</v>
      </c>
      <c r="N15" s="24">
        <v>2023</v>
      </c>
      <c r="O15" s="116"/>
      <c r="P15" s="116">
        <v>2</v>
      </c>
      <c r="Q15" s="116" t="s">
        <v>60</v>
      </c>
      <c r="R15" s="116" t="s">
        <v>58</v>
      </c>
      <c r="S15" s="120" t="s">
        <v>61</v>
      </c>
    </row>
    <row r="16" spans="1:19" ht="160.5" customHeight="1" x14ac:dyDescent="0.25">
      <c r="A16" s="199"/>
      <c r="B16" s="202" t="s">
        <v>212</v>
      </c>
      <c r="C16" s="109" t="s">
        <v>49</v>
      </c>
      <c r="D16" s="101">
        <v>1</v>
      </c>
      <c r="E16" s="102">
        <f>D16*F16</f>
        <v>2500000</v>
      </c>
      <c r="F16" s="117">
        <f>G16</f>
        <v>2500000</v>
      </c>
      <c r="G16" s="80">
        <v>2500000</v>
      </c>
      <c r="H16" s="118" t="s">
        <v>15</v>
      </c>
      <c r="I16" s="111" t="s">
        <v>84</v>
      </c>
      <c r="J16" s="107" t="s">
        <v>28</v>
      </c>
      <c r="K16" s="111" t="s">
        <v>218</v>
      </c>
      <c r="L16" s="107" t="s">
        <v>7</v>
      </c>
      <c r="M16" s="107">
        <v>0</v>
      </c>
      <c r="N16" s="24">
        <v>2023</v>
      </c>
      <c r="O16" s="107"/>
      <c r="P16" s="107">
        <v>387</v>
      </c>
      <c r="Q16" s="77" t="s">
        <v>62</v>
      </c>
      <c r="R16" s="111" t="s">
        <v>63</v>
      </c>
      <c r="S16" s="78" t="s">
        <v>64</v>
      </c>
    </row>
    <row r="17" spans="1:19" ht="87.75" customHeight="1" thickBot="1" x14ac:dyDescent="0.3">
      <c r="A17" s="199"/>
      <c r="B17" s="204"/>
      <c r="C17" s="110" t="s">
        <v>50</v>
      </c>
      <c r="D17" s="103">
        <v>1</v>
      </c>
      <c r="E17" s="106">
        <f>D17*F17</f>
        <v>1616500</v>
      </c>
      <c r="F17" s="85">
        <f>G17</f>
        <v>1616500</v>
      </c>
      <c r="G17" s="106">
        <v>1616500</v>
      </c>
      <c r="H17" s="41" t="s">
        <v>12</v>
      </c>
      <c r="I17" s="115" t="s">
        <v>81</v>
      </c>
      <c r="J17" s="115" t="s">
        <v>18</v>
      </c>
      <c r="K17" s="115" t="s">
        <v>54</v>
      </c>
      <c r="L17" s="115" t="s">
        <v>7</v>
      </c>
      <c r="M17" s="115">
        <v>0</v>
      </c>
      <c r="N17" s="24">
        <v>2023</v>
      </c>
      <c r="O17" s="115"/>
      <c r="P17" s="115">
        <v>60</v>
      </c>
      <c r="Q17" s="115" t="s">
        <v>62</v>
      </c>
      <c r="R17" s="115" t="s">
        <v>63</v>
      </c>
      <c r="S17" s="79" t="s">
        <v>64</v>
      </c>
    </row>
    <row r="18" spans="1:19" ht="41.25" customHeight="1" x14ac:dyDescent="0.25">
      <c r="A18" s="199"/>
      <c r="B18" s="202" t="s">
        <v>213</v>
      </c>
      <c r="C18" s="153" t="s">
        <v>51</v>
      </c>
      <c r="D18" s="263">
        <v>0.4</v>
      </c>
      <c r="E18" s="247">
        <f>D18*F18</f>
        <v>3397788</v>
      </c>
      <c r="F18" s="253">
        <v>8494470</v>
      </c>
      <c r="G18" s="245">
        <f>F18</f>
        <v>8494470</v>
      </c>
      <c r="H18" s="1" t="s">
        <v>91</v>
      </c>
      <c r="I18" s="107" t="s">
        <v>80</v>
      </c>
      <c r="J18" s="152" t="s">
        <v>204</v>
      </c>
      <c r="K18" s="152" t="s">
        <v>223</v>
      </c>
      <c r="L18" s="152" t="s">
        <v>7</v>
      </c>
      <c r="M18" s="191">
        <v>0</v>
      </c>
      <c r="N18" s="191">
        <v>2023</v>
      </c>
      <c r="O18" s="191"/>
      <c r="P18" s="234">
        <v>5</v>
      </c>
      <c r="Q18" s="152" t="s">
        <v>182</v>
      </c>
      <c r="R18" s="152" t="s">
        <v>183</v>
      </c>
      <c r="S18" s="175" t="s">
        <v>59</v>
      </c>
    </row>
    <row r="19" spans="1:19" ht="41.25" customHeight="1" x14ac:dyDescent="0.25">
      <c r="A19" s="199"/>
      <c r="B19" s="203"/>
      <c r="C19" s="154"/>
      <c r="D19" s="264"/>
      <c r="E19" s="244"/>
      <c r="F19" s="164"/>
      <c r="G19" s="246"/>
      <c r="H19" s="4" t="s">
        <v>90</v>
      </c>
      <c r="I19" s="108" t="s">
        <v>87</v>
      </c>
      <c r="J19" s="147"/>
      <c r="K19" s="147"/>
      <c r="L19" s="147"/>
      <c r="M19" s="150"/>
      <c r="N19" s="150"/>
      <c r="O19" s="150"/>
      <c r="P19" s="235"/>
      <c r="Q19" s="146"/>
      <c r="R19" s="146"/>
      <c r="S19" s="178"/>
    </row>
    <row r="20" spans="1:19" ht="41.25" customHeight="1" x14ac:dyDescent="0.25">
      <c r="A20" s="199"/>
      <c r="B20" s="203"/>
      <c r="C20" s="154"/>
      <c r="D20" s="264"/>
      <c r="E20" s="244"/>
      <c r="F20" s="164"/>
      <c r="G20" s="246"/>
      <c r="H20" s="4" t="s">
        <v>89</v>
      </c>
      <c r="I20" s="108" t="s">
        <v>87</v>
      </c>
      <c r="J20" s="145" t="s">
        <v>203</v>
      </c>
      <c r="K20" s="145" t="s">
        <v>219</v>
      </c>
      <c r="L20" s="146" t="s">
        <v>7</v>
      </c>
      <c r="M20" s="150">
        <v>0</v>
      </c>
      <c r="N20" s="150">
        <v>2023</v>
      </c>
      <c r="O20" s="150"/>
      <c r="P20" s="236">
        <v>200</v>
      </c>
      <c r="Q20" s="150" t="s">
        <v>221</v>
      </c>
      <c r="R20" s="150" t="s">
        <v>222</v>
      </c>
      <c r="S20" s="175" t="s">
        <v>59</v>
      </c>
    </row>
    <row r="21" spans="1:19" ht="41.25" customHeight="1" x14ac:dyDescent="0.25">
      <c r="A21" s="199"/>
      <c r="B21" s="203"/>
      <c r="C21" s="154"/>
      <c r="D21" s="264"/>
      <c r="E21" s="244"/>
      <c r="F21" s="164"/>
      <c r="G21" s="246"/>
      <c r="H21" s="4" t="s">
        <v>88</v>
      </c>
      <c r="I21" s="108" t="s">
        <v>92</v>
      </c>
      <c r="J21" s="147"/>
      <c r="K21" s="147"/>
      <c r="L21" s="146"/>
      <c r="M21" s="150"/>
      <c r="N21" s="150"/>
      <c r="O21" s="150"/>
      <c r="P21" s="236"/>
      <c r="Q21" s="150"/>
      <c r="R21" s="150"/>
      <c r="S21" s="178"/>
    </row>
    <row r="22" spans="1:19" ht="41.25" customHeight="1" x14ac:dyDescent="0.25">
      <c r="A22" s="199"/>
      <c r="B22" s="203"/>
      <c r="C22" s="154"/>
      <c r="D22" s="264"/>
      <c r="E22" s="244"/>
      <c r="F22" s="164"/>
      <c r="G22" s="246"/>
      <c r="H22" s="4" t="s">
        <v>85</v>
      </c>
      <c r="I22" s="108" t="s">
        <v>87</v>
      </c>
      <c r="J22" s="146" t="s">
        <v>201</v>
      </c>
      <c r="K22" s="150" t="s">
        <v>21</v>
      </c>
      <c r="L22" s="145" t="s">
        <v>7</v>
      </c>
      <c r="M22" s="150">
        <v>0</v>
      </c>
      <c r="N22" s="150">
        <v>2023</v>
      </c>
      <c r="O22" s="150"/>
      <c r="P22" s="235">
        <v>2</v>
      </c>
      <c r="Q22" s="150" t="s">
        <v>60</v>
      </c>
      <c r="R22" s="150"/>
      <c r="S22" s="175" t="s">
        <v>59</v>
      </c>
    </row>
    <row r="23" spans="1:19" ht="41.25" customHeight="1" thickBot="1" x14ac:dyDescent="0.3">
      <c r="A23" s="199"/>
      <c r="B23" s="203"/>
      <c r="C23" s="155"/>
      <c r="D23" s="264"/>
      <c r="E23" s="244"/>
      <c r="F23" s="254"/>
      <c r="G23" s="246"/>
      <c r="H23" s="4" t="s">
        <v>86</v>
      </c>
      <c r="I23" s="116" t="s">
        <v>87</v>
      </c>
      <c r="J23" s="156"/>
      <c r="K23" s="151"/>
      <c r="L23" s="146"/>
      <c r="M23" s="151"/>
      <c r="N23" s="150"/>
      <c r="O23" s="157"/>
      <c r="P23" s="235"/>
      <c r="Q23" s="150"/>
      <c r="R23" s="150"/>
      <c r="S23" s="178"/>
    </row>
    <row r="24" spans="1:19" ht="51" x14ac:dyDescent="0.25">
      <c r="A24" s="199"/>
      <c r="B24" s="203"/>
      <c r="C24" s="227" t="s">
        <v>52</v>
      </c>
      <c r="D24" s="229">
        <v>1</v>
      </c>
      <c r="E24" s="162">
        <f>D24*F24</f>
        <v>4247235</v>
      </c>
      <c r="F24" s="164">
        <f>G24</f>
        <v>4247235</v>
      </c>
      <c r="G24" s="166">
        <v>4247235</v>
      </c>
      <c r="H24" s="168" t="s">
        <v>16</v>
      </c>
      <c r="I24" s="145" t="s">
        <v>97</v>
      </c>
      <c r="J24" s="108" t="s">
        <v>202</v>
      </c>
      <c r="K24" s="108" t="s">
        <v>220</v>
      </c>
      <c r="L24" s="108" t="s">
        <v>7</v>
      </c>
      <c r="M24" s="131">
        <v>0</v>
      </c>
      <c r="N24" s="24">
        <v>2023</v>
      </c>
      <c r="O24" s="107"/>
      <c r="P24" s="81">
        <v>3</v>
      </c>
      <c r="Q24" s="112" t="s">
        <v>62</v>
      </c>
      <c r="R24" s="108" t="s">
        <v>63</v>
      </c>
      <c r="S24" s="119" t="s">
        <v>65</v>
      </c>
    </row>
    <row r="25" spans="1:19" ht="87.75" customHeight="1" thickBot="1" x14ac:dyDescent="0.3">
      <c r="A25" s="199"/>
      <c r="B25" s="204"/>
      <c r="C25" s="228"/>
      <c r="D25" s="230"/>
      <c r="E25" s="163"/>
      <c r="F25" s="165"/>
      <c r="G25" s="167"/>
      <c r="H25" s="169"/>
      <c r="I25" s="161"/>
      <c r="J25" s="114" t="s">
        <v>17</v>
      </c>
      <c r="K25" s="114" t="s">
        <v>224</v>
      </c>
      <c r="L25" s="115" t="s">
        <v>7</v>
      </c>
      <c r="M25" s="114">
        <v>2</v>
      </c>
      <c r="N25" s="24">
        <v>2023</v>
      </c>
      <c r="O25" s="114"/>
      <c r="P25" s="114">
        <v>3</v>
      </c>
      <c r="Q25" s="114" t="s">
        <v>62</v>
      </c>
      <c r="R25" s="114" t="s">
        <v>63</v>
      </c>
      <c r="S25" s="79" t="s">
        <v>65</v>
      </c>
    </row>
    <row r="26" spans="1:19" ht="50.25" customHeight="1" x14ac:dyDescent="0.25">
      <c r="A26" s="199"/>
      <c r="B26" s="203" t="s">
        <v>164</v>
      </c>
      <c r="C26" s="219" t="s">
        <v>53</v>
      </c>
      <c r="D26" s="263">
        <v>1</v>
      </c>
      <c r="E26" s="267">
        <f>D26*F26</f>
        <v>1749600</v>
      </c>
      <c r="F26" s="249">
        <f>G26+G32</f>
        <v>1749600</v>
      </c>
      <c r="G26" s="261">
        <v>1449600</v>
      </c>
      <c r="H26" s="9" t="s">
        <v>70</v>
      </c>
      <c r="I26" s="112" t="s">
        <v>93</v>
      </c>
      <c r="J26" s="146" t="s">
        <v>27</v>
      </c>
      <c r="K26" s="147" t="s">
        <v>29</v>
      </c>
      <c r="L26" s="147" t="s">
        <v>7</v>
      </c>
      <c r="M26" s="147">
        <v>0</v>
      </c>
      <c r="N26" s="191">
        <v>2023</v>
      </c>
      <c r="O26" s="112"/>
      <c r="P26" s="147">
        <v>20</v>
      </c>
      <c r="Q26" s="146" t="s">
        <v>66</v>
      </c>
      <c r="R26" s="146" t="s">
        <v>58</v>
      </c>
      <c r="S26" s="176" t="s">
        <v>61</v>
      </c>
    </row>
    <row r="27" spans="1:19" ht="50.25" customHeight="1" x14ac:dyDescent="0.25">
      <c r="A27" s="199"/>
      <c r="B27" s="203"/>
      <c r="C27" s="259"/>
      <c r="D27" s="265"/>
      <c r="E27" s="268"/>
      <c r="F27" s="250"/>
      <c r="G27" s="261"/>
      <c r="H27" s="2" t="s">
        <v>69</v>
      </c>
      <c r="I27" s="108" t="s">
        <v>94</v>
      </c>
      <c r="J27" s="146"/>
      <c r="K27" s="150"/>
      <c r="L27" s="150"/>
      <c r="M27" s="150"/>
      <c r="N27" s="150"/>
      <c r="O27" s="108"/>
      <c r="P27" s="150"/>
      <c r="Q27" s="146"/>
      <c r="R27" s="146"/>
      <c r="S27" s="176"/>
    </row>
    <row r="28" spans="1:19" ht="50.25" customHeight="1" x14ac:dyDescent="0.25">
      <c r="A28" s="199"/>
      <c r="B28" s="203"/>
      <c r="C28" s="259"/>
      <c r="D28" s="265"/>
      <c r="E28" s="268"/>
      <c r="F28" s="250"/>
      <c r="G28" s="261"/>
      <c r="H28" s="2" t="s">
        <v>95</v>
      </c>
      <c r="I28" s="108" t="s">
        <v>94</v>
      </c>
      <c r="J28" s="146"/>
      <c r="K28" s="150"/>
      <c r="L28" s="150"/>
      <c r="M28" s="150"/>
      <c r="N28" s="150"/>
      <c r="O28" s="108"/>
      <c r="P28" s="150"/>
      <c r="Q28" s="146"/>
      <c r="R28" s="146"/>
      <c r="S28" s="176"/>
    </row>
    <row r="29" spans="1:19" ht="50.25" customHeight="1" x14ac:dyDescent="0.25">
      <c r="A29" s="199"/>
      <c r="B29" s="203"/>
      <c r="C29" s="259"/>
      <c r="D29" s="265"/>
      <c r="E29" s="268"/>
      <c r="F29" s="250"/>
      <c r="G29" s="261"/>
      <c r="H29" s="2" t="s">
        <v>68</v>
      </c>
      <c r="I29" s="108" t="s">
        <v>96</v>
      </c>
      <c r="J29" s="146"/>
      <c r="K29" s="150"/>
      <c r="L29" s="150"/>
      <c r="M29" s="150"/>
      <c r="N29" s="150"/>
      <c r="O29" s="108"/>
      <c r="P29" s="150"/>
      <c r="Q29" s="146"/>
      <c r="R29" s="146"/>
      <c r="S29" s="176"/>
    </row>
    <row r="30" spans="1:19" ht="50.25" customHeight="1" x14ac:dyDescent="0.25">
      <c r="A30" s="199"/>
      <c r="B30" s="203"/>
      <c r="C30" s="259"/>
      <c r="D30" s="265"/>
      <c r="E30" s="268"/>
      <c r="F30" s="250"/>
      <c r="G30" s="261"/>
      <c r="H30" s="2" t="s">
        <v>32</v>
      </c>
      <c r="I30" s="108" t="s">
        <v>81</v>
      </c>
      <c r="J30" s="146"/>
      <c r="K30" s="150"/>
      <c r="L30" s="150"/>
      <c r="M30" s="150"/>
      <c r="N30" s="150"/>
      <c r="O30" s="108"/>
      <c r="P30" s="150"/>
      <c r="Q30" s="145" t="s">
        <v>62</v>
      </c>
      <c r="R30" s="145" t="s">
        <v>63</v>
      </c>
      <c r="S30" s="175" t="s">
        <v>64</v>
      </c>
    </row>
    <row r="31" spans="1:19" ht="51.75" customHeight="1" x14ac:dyDescent="0.25">
      <c r="A31" s="199"/>
      <c r="B31" s="203"/>
      <c r="C31" s="259"/>
      <c r="D31" s="265"/>
      <c r="E31" s="268"/>
      <c r="F31" s="250"/>
      <c r="G31" s="261"/>
      <c r="H31" s="2" t="s">
        <v>26</v>
      </c>
      <c r="I31" s="108" t="s">
        <v>96</v>
      </c>
      <c r="J31" s="146"/>
      <c r="K31" s="150"/>
      <c r="L31" s="150"/>
      <c r="M31" s="150"/>
      <c r="N31" s="150"/>
      <c r="O31" s="108"/>
      <c r="P31" s="150"/>
      <c r="Q31" s="147"/>
      <c r="R31" s="147"/>
      <c r="S31" s="178"/>
    </row>
    <row r="32" spans="1:19" ht="51" x14ac:dyDescent="0.25">
      <c r="A32" s="199"/>
      <c r="B32" s="203"/>
      <c r="C32" s="259"/>
      <c r="D32" s="266"/>
      <c r="E32" s="269"/>
      <c r="F32" s="251"/>
      <c r="G32" s="75">
        <v>300000</v>
      </c>
      <c r="H32" s="2" t="s">
        <v>25</v>
      </c>
      <c r="I32" s="108" t="s">
        <v>76</v>
      </c>
      <c r="J32" s="108" t="s">
        <v>11</v>
      </c>
      <c r="K32" s="108" t="s">
        <v>21</v>
      </c>
      <c r="L32" s="108" t="s">
        <v>7</v>
      </c>
      <c r="M32" s="2">
        <v>0</v>
      </c>
      <c r="N32" s="24">
        <v>2023</v>
      </c>
      <c r="O32" s="108"/>
      <c r="P32" s="108">
        <v>4</v>
      </c>
      <c r="Q32" s="2" t="s">
        <v>60</v>
      </c>
      <c r="R32" s="108" t="s">
        <v>58</v>
      </c>
      <c r="S32" s="6" t="s">
        <v>61</v>
      </c>
    </row>
    <row r="33" spans="1:19" ht="59.25" customHeight="1" x14ac:dyDescent="0.25">
      <c r="A33" s="199"/>
      <c r="B33" s="203"/>
      <c r="C33" s="259" t="s">
        <v>98</v>
      </c>
      <c r="D33" s="229">
        <v>1</v>
      </c>
      <c r="E33" s="162">
        <f>D33*F33</f>
        <v>800000</v>
      </c>
      <c r="F33" s="252">
        <v>800000</v>
      </c>
      <c r="G33" s="272">
        <v>800000</v>
      </c>
      <c r="H33" s="2" t="s">
        <v>33</v>
      </c>
      <c r="I33" s="108" t="s">
        <v>77</v>
      </c>
      <c r="J33" s="150" t="s">
        <v>27</v>
      </c>
      <c r="K33" s="150" t="s">
        <v>29</v>
      </c>
      <c r="L33" s="150" t="s">
        <v>7</v>
      </c>
      <c r="M33" s="150">
        <v>0</v>
      </c>
      <c r="N33" s="150">
        <v>2023</v>
      </c>
      <c r="O33" s="108"/>
      <c r="P33" s="150">
        <v>8</v>
      </c>
      <c r="Q33" s="145" t="s">
        <v>62</v>
      </c>
      <c r="R33" s="145" t="s">
        <v>63</v>
      </c>
      <c r="S33" s="175" t="s">
        <v>65</v>
      </c>
    </row>
    <row r="34" spans="1:19" ht="59.25" customHeight="1" x14ac:dyDescent="0.25">
      <c r="A34" s="199"/>
      <c r="B34" s="203"/>
      <c r="C34" s="220"/>
      <c r="D34" s="264"/>
      <c r="E34" s="270"/>
      <c r="F34" s="164"/>
      <c r="G34" s="273"/>
      <c r="H34" s="3" t="s">
        <v>31</v>
      </c>
      <c r="I34" s="116" t="s">
        <v>77</v>
      </c>
      <c r="J34" s="145"/>
      <c r="K34" s="145"/>
      <c r="L34" s="145"/>
      <c r="M34" s="145"/>
      <c r="N34" s="145"/>
      <c r="O34" s="116"/>
      <c r="P34" s="145"/>
      <c r="Q34" s="146"/>
      <c r="R34" s="146"/>
      <c r="S34" s="176"/>
    </row>
    <row r="35" spans="1:19" s="19" customFormat="1" ht="59.25" customHeight="1" thickBot="1" x14ac:dyDescent="0.3">
      <c r="A35" s="200"/>
      <c r="B35" s="204"/>
      <c r="C35" s="260"/>
      <c r="D35" s="230"/>
      <c r="E35" s="163"/>
      <c r="F35" s="165"/>
      <c r="G35" s="274"/>
      <c r="H35" s="7" t="s">
        <v>30</v>
      </c>
      <c r="I35" s="115" t="s">
        <v>77</v>
      </c>
      <c r="J35" s="157"/>
      <c r="K35" s="157"/>
      <c r="L35" s="157"/>
      <c r="M35" s="157"/>
      <c r="N35" s="157"/>
      <c r="O35" s="115"/>
      <c r="P35" s="157"/>
      <c r="Q35" s="161"/>
      <c r="R35" s="161"/>
      <c r="S35" s="185"/>
    </row>
    <row r="36" spans="1:19" ht="51" x14ac:dyDescent="0.25">
      <c r="A36" s="187" t="s">
        <v>118</v>
      </c>
      <c r="B36" s="189" t="s">
        <v>161</v>
      </c>
      <c r="C36" s="205" t="s">
        <v>119</v>
      </c>
      <c r="D36" s="280">
        <v>0.4</v>
      </c>
      <c r="E36" s="283">
        <f>D36*F36</f>
        <v>8098948.8000000007</v>
      </c>
      <c r="F36" s="158">
        <f>SUM(G36:G42)</f>
        <v>20247372</v>
      </c>
      <c r="G36" s="20">
        <f>9400000+247372</f>
        <v>9647372</v>
      </c>
      <c r="H36" s="10" t="s">
        <v>120</v>
      </c>
      <c r="I36" s="21" t="s">
        <v>121</v>
      </c>
      <c r="J36" s="107" t="s">
        <v>122</v>
      </c>
      <c r="K36" s="107" t="s">
        <v>160</v>
      </c>
      <c r="L36" s="107" t="s">
        <v>7</v>
      </c>
      <c r="M36" s="11">
        <v>0</v>
      </c>
      <c r="N36" s="11">
        <v>2023</v>
      </c>
      <c r="O36" s="11"/>
      <c r="P36" s="12">
        <v>56002.729936620817</v>
      </c>
      <c r="Q36" s="107" t="s">
        <v>123</v>
      </c>
      <c r="R36" s="107" t="s">
        <v>177</v>
      </c>
      <c r="S36" s="22" t="s">
        <v>59</v>
      </c>
    </row>
    <row r="37" spans="1:19" ht="43.9" customHeight="1" x14ac:dyDescent="0.25">
      <c r="A37" s="187"/>
      <c r="B37" s="224"/>
      <c r="C37" s="226"/>
      <c r="D37" s="281"/>
      <c r="E37" s="284"/>
      <c r="F37" s="159"/>
      <c r="G37" s="23">
        <v>5400000</v>
      </c>
      <c r="H37" s="2" t="s">
        <v>124</v>
      </c>
      <c r="I37" s="112" t="s">
        <v>184</v>
      </c>
      <c r="J37" s="145" t="s">
        <v>125</v>
      </c>
      <c r="K37" s="145" t="s">
        <v>126</v>
      </c>
      <c r="L37" s="145" t="s">
        <v>7</v>
      </c>
      <c r="M37" s="24">
        <v>0</v>
      </c>
      <c r="N37" s="24">
        <v>2023</v>
      </c>
      <c r="O37" s="8"/>
      <c r="P37" s="8">
        <v>28</v>
      </c>
      <c r="Q37" s="145" t="s">
        <v>123</v>
      </c>
      <c r="R37" s="145" t="s">
        <v>177</v>
      </c>
      <c r="S37" s="148" t="s">
        <v>59</v>
      </c>
    </row>
    <row r="38" spans="1:19" ht="35.65" customHeight="1" x14ac:dyDescent="0.25">
      <c r="A38" s="187"/>
      <c r="B38" s="224"/>
      <c r="C38" s="226"/>
      <c r="D38" s="281"/>
      <c r="E38" s="284"/>
      <c r="F38" s="159"/>
      <c r="G38" s="23">
        <v>3000000</v>
      </c>
      <c r="H38" s="2" t="s">
        <v>127</v>
      </c>
      <c r="I38" s="108" t="s">
        <v>78</v>
      </c>
      <c r="J38" s="147"/>
      <c r="K38" s="147"/>
      <c r="L38" s="147"/>
      <c r="M38" s="24">
        <v>0</v>
      </c>
      <c r="N38" s="24">
        <v>2023</v>
      </c>
      <c r="O38" s="8"/>
      <c r="P38" s="8">
        <v>28</v>
      </c>
      <c r="Q38" s="147"/>
      <c r="R38" s="147"/>
      <c r="S38" s="149"/>
    </row>
    <row r="39" spans="1:19" ht="54.6" customHeight="1" x14ac:dyDescent="0.25">
      <c r="A39" s="187"/>
      <c r="B39" s="224"/>
      <c r="C39" s="226"/>
      <c r="D39" s="281"/>
      <c r="E39" s="284"/>
      <c r="F39" s="159"/>
      <c r="G39" s="23">
        <v>400000</v>
      </c>
      <c r="H39" s="2" t="s">
        <v>128</v>
      </c>
      <c r="I39" s="108" t="s">
        <v>185</v>
      </c>
      <c r="J39" s="145" t="s">
        <v>129</v>
      </c>
      <c r="K39" s="145" t="s">
        <v>130</v>
      </c>
      <c r="L39" s="145" t="s">
        <v>7</v>
      </c>
      <c r="M39" s="24">
        <v>0</v>
      </c>
      <c r="N39" s="24">
        <v>2023</v>
      </c>
      <c r="O39" s="8"/>
      <c r="P39" s="8">
        <v>10</v>
      </c>
      <c r="Q39" s="145" t="s">
        <v>123</v>
      </c>
      <c r="R39" s="145" t="s">
        <v>177</v>
      </c>
      <c r="S39" s="148" t="s">
        <v>59</v>
      </c>
    </row>
    <row r="40" spans="1:19" ht="38.25" x14ac:dyDescent="0.25">
      <c r="A40" s="187"/>
      <c r="B40" s="224"/>
      <c r="C40" s="226"/>
      <c r="D40" s="281"/>
      <c r="E40" s="284"/>
      <c r="F40" s="159"/>
      <c r="G40" s="23">
        <v>800000</v>
      </c>
      <c r="H40" s="25" t="s">
        <v>131</v>
      </c>
      <c r="I40" s="108" t="s">
        <v>132</v>
      </c>
      <c r="J40" s="146"/>
      <c r="K40" s="146"/>
      <c r="L40" s="146"/>
      <c r="M40" s="24">
        <v>0</v>
      </c>
      <c r="N40" s="24">
        <v>2023</v>
      </c>
      <c r="O40" s="8"/>
      <c r="P40" s="8">
        <v>9</v>
      </c>
      <c r="Q40" s="146"/>
      <c r="R40" s="146"/>
      <c r="S40" s="216"/>
    </row>
    <row r="41" spans="1:19" ht="38.25" x14ac:dyDescent="0.25">
      <c r="A41" s="187"/>
      <c r="B41" s="224"/>
      <c r="C41" s="226"/>
      <c r="D41" s="281"/>
      <c r="E41" s="284"/>
      <c r="F41" s="159"/>
      <c r="G41" s="23">
        <v>800000</v>
      </c>
      <c r="H41" s="25" t="s">
        <v>133</v>
      </c>
      <c r="I41" s="108" t="s">
        <v>132</v>
      </c>
      <c r="J41" s="147"/>
      <c r="K41" s="147"/>
      <c r="L41" s="147"/>
      <c r="M41" s="24">
        <v>0</v>
      </c>
      <c r="N41" s="24">
        <v>2023</v>
      </c>
      <c r="O41" s="8"/>
      <c r="P41" s="8">
        <v>9</v>
      </c>
      <c r="Q41" s="147"/>
      <c r="R41" s="147"/>
      <c r="S41" s="149"/>
    </row>
    <row r="42" spans="1:19" ht="51" x14ac:dyDescent="0.25">
      <c r="A42" s="187"/>
      <c r="B42" s="224"/>
      <c r="C42" s="221"/>
      <c r="D42" s="282"/>
      <c r="E42" s="285"/>
      <c r="F42" s="160"/>
      <c r="G42" s="23">
        <v>200000</v>
      </c>
      <c r="H42" s="2" t="s">
        <v>91</v>
      </c>
      <c r="I42" s="8" t="s">
        <v>80</v>
      </c>
      <c r="J42" s="112" t="s">
        <v>134</v>
      </c>
      <c r="K42" s="112" t="s">
        <v>135</v>
      </c>
      <c r="L42" s="112" t="s">
        <v>7</v>
      </c>
      <c r="M42" s="24">
        <v>0</v>
      </c>
      <c r="N42" s="24">
        <v>2023</v>
      </c>
      <c r="O42" s="8"/>
      <c r="P42" s="8" t="s">
        <v>136</v>
      </c>
      <c r="Q42" s="112" t="s">
        <v>123</v>
      </c>
      <c r="R42" s="108" t="s">
        <v>177</v>
      </c>
      <c r="S42" s="123" t="s">
        <v>59</v>
      </c>
    </row>
    <row r="43" spans="1:19" ht="102.75" thickBot="1" x14ac:dyDescent="0.3">
      <c r="A43" s="188"/>
      <c r="B43" s="225"/>
      <c r="C43" s="110" t="s">
        <v>137</v>
      </c>
      <c r="D43" s="67">
        <v>1</v>
      </c>
      <c r="E43" s="86">
        <f>D43*F43</f>
        <v>4110000</v>
      </c>
      <c r="F43" s="84">
        <v>4110000</v>
      </c>
      <c r="G43" s="26">
        <v>4110000</v>
      </c>
      <c r="H43" s="27" t="s">
        <v>138</v>
      </c>
      <c r="I43" s="115" t="s">
        <v>139</v>
      </c>
      <c r="J43" s="114" t="s">
        <v>140</v>
      </c>
      <c r="K43" s="114" t="s">
        <v>197</v>
      </c>
      <c r="L43" s="114" t="s">
        <v>7</v>
      </c>
      <c r="M43" s="13">
        <v>0</v>
      </c>
      <c r="N43" s="13">
        <v>2023</v>
      </c>
      <c r="O43" s="13"/>
      <c r="P43" s="13" t="s">
        <v>141</v>
      </c>
      <c r="Q43" s="115" t="s">
        <v>123</v>
      </c>
      <c r="R43" s="115" t="s">
        <v>177</v>
      </c>
      <c r="S43" s="28" t="s">
        <v>59</v>
      </c>
    </row>
    <row r="44" spans="1:19" ht="63.75" x14ac:dyDescent="0.25">
      <c r="A44" s="188"/>
      <c r="B44" s="189" t="s">
        <v>162</v>
      </c>
      <c r="C44" s="205" t="s">
        <v>110</v>
      </c>
      <c r="D44" s="280">
        <v>0.4</v>
      </c>
      <c r="E44" s="286">
        <f>SUM(F44:F47)*D44</f>
        <v>3744000</v>
      </c>
      <c r="F44" s="158">
        <f>SUM(G44:G47)</f>
        <v>9360000</v>
      </c>
      <c r="G44" s="37">
        <v>1000000</v>
      </c>
      <c r="H44" s="1" t="s">
        <v>127</v>
      </c>
      <c r="I44" s="107" t="s">
        <v>76</v>
      </c>
      <c r="J44" s="107" t="s">
        <v>125</v>
      </c>
      <c r="K44" s="107" t="s">
        <v>126</v>
      </c>
      <c r="L44" s="107" t="s">
        <v>7</v>
      </c>
      <c r="M44" s="11">
        <v>0</v>
      </c>
      <c r="N44" s="11">
        <v>2023</v>
      </c>
      <c r="O44" s="11"/>
      <c r="P44" s="38">
        <v>5</v>
      </c>
      <c r="Q44" s="107" t="s">
        <v>123</v>
      </c>
      <c r="R44" s="107" t="s">
        <v>177</v>
      </c>
      <c r="S44" s="22" t="s">
        <v>59</v>
      </c>
    </row>
    <row r="45" spans="1:19" ht="51" x14ac:dyDescent="0.25">
      <c r="A45" s="188"/>
      <c r="B45" s="190"/>
      <c r="C45" s="206"/>
      <c r="D45" s="281"/>
      <c r="E45" s="287"/>
      <c r="F45" s="159"/>
      <c r="G45" s="29">
        <v>7660000</v>
      </c>
      <c r="H45" s="2" t="s">
        <v>131</v>
      </c>
      <c r="I45" s="108" t="s">
        <v>142</v>
      </c>
      <c r="J45" s="145" t="s">
        <v>129</v>
      </c>
      <c r="K45" s="145" t="s">
        <v>126</v>
      </c>
      <c r="L45" s="145" t="s">
        <v>7</v>
      </c>
      <c r="M45" s="8">
        <v>0</v>
      </c>
      <c r="N45" s="8">
        <v>2023</v>
      </c>
      <c r="O45" s="8"/>
      <c r="P45" s="30">
        <v>31</v>
      </c>
      <c r="Q45" s="108" t="s">
        <v>123</v>
      </c>
      <c r="R45" s="108" t="s">
        <v>177</v>
      </c>
      <c r="S45" s="123" t="s">
        <v>59</v>
      </c>
    </row>
    <row r="46" spans="1:19" ht="38.25" customHeight="1" x14ac:dyDescent="0.25">
      <c r="A46" s="188"/>
      <c r="B46" s="190"/>
      <c r="C46" s="206"/>
      <c r="D46" s="281"/>
      <c r="E46" s="287"/>
      <c r="F46" s="159"/>
      <c r="G46" s="29">
        <v>500000</v>
      </c>
      <c r="H46" s="2" t="s">
        <v>133</v>
      </c>
      <c r="I46" s="108" t="s">
        <v>78</v>
      </c>
      <c r="J46" s="147"/>
      <c r="K46" s="147"/>
      <c r="L46" s="147"/>
      <c r="M46" s="8">
        <v>0</v>
      </c>
      <c r="N46" s="8">
        <v>2023</v>
      </c>
      <c r="O46" s="8"/>
      <c r="P46" s="30">
        <v>5</v>
      </c>
      <c r="Q46" s="108" t="s">
        <v>123</v>
      </c>
      <c r="R46" s="108" t="s">
        <v>177</v>
      </c>
      <c r="S46" s="123" t="s">
        <v>59</v>
      </c>
    </row>
    <row r="47" spans="1:19" ht="51" x14ac:dyDescent="0.25">
      <c r="A47" s="188"/>
      <c r="B47" s="190"/>
      <c r="C47" s="219"/>
      <c r="D47" s="282"/>
      <c r="E47" s="288"/>
      <c r="F47" s="160"/>
      <c r="G47" s="29">
        <v>200000</v>
      </c>
      <c r="H47" s="25" t="s">
        <v>91</v>
      </c>
      <c r="I47" s="8" t="s">
        <v>80</v>
      </c>
      <c r="J47" s="112" t="s">
        <v>134</v>
      </c>
      <c r="K47" s="112" t="s">
        <v>135</v>
      </c>
      <c r="L47" s="112" t="s">
        <v>7</v>
      </c>
      <c r="M47" s="8">
        <v>0</v>
      </c>
      <c r="N47" s="8">
        <v>2023</v>
      </c>
      <c r="O47" s="8"/>
      <c r="P47" s="30" t="s">
        <v>136</v>
      </c>
      <c r="Q47" s="108" t="s">
        <v>123</v>
      </c>
      <c r="R47" s="108" t="s">
        <v>177</v>
      </c>
      <c r="S47" s="121" t="s">
        <v>59</v>
      </c>
    </row>
    <row r="48" spans="1:19" ht="51" x14ac:dyDescent="0.25">
      <c r="A48" s="188"/>
      <c r="B48" s="217"/>
      <c r="C48" s="220" t="s">
        <v>143</v>
      </c>
      <c r="D48" s="289">
        <v>0</v>
      </c>
      <c r="E48" s="290">
        <f>F48*D48</f>
        <v>0</v>
      </c>
      <c r="F48" s="222">
        <f>G48+G49</f>
        <v>700000</v>
      </c>
      <c r="G48" s="31">
        <v>500000</v>
      </c>
      <c r="H48" s="2" t="s">
        <v>144</v>
      </c>
      <c r="I48" s="116" t="s">
        <v>145</v>
      </c>
      <c r="J48" s="145" t="s">
        <v>146</v>
      </c>
      <c r="K48" s="108" t="s">
        <v>147</v>
      </c>
      <c r="L48" s="108" t="s">
        <v>7</v>
      </c>
      <c r="M48" s="8">
        <v>0</v>
      </c>
      <c r="N48" s="8">
        <v>2023</v>
      </c>
      <c r="O48" s="8"/>
      <c r="P48" s="8">
        <v>200</v>
      </c>
      <c r="Q48" s="108" t="s">
        <v>123</v>
      </c>
      <c r="R48" s="108" t="s">
        <v>177</v>
      </c>
      <c r="S48" s="39" t="s">
        <v>59</v>
      </c>
    </row>
    <row r="49" spans="1:19" ht="51" x14ac:dyDescent="0.25">
      <c r="A49" s="188"/>
      <c r="B49" s="217"/>
      <c r="C49" s="221"/>
      <c r="D49" s="282"/>
      <c r="E49" s="291"/>
      <c r="F49" s="223"/>
      <c r="G49" s="31">
        <v>200000</v>
      </c>
      <c r="H49" s="2" t="s">
        <v>148</v>
      </c>
      <c r="I49" s="116" t="s">
        <v>145</v>
      </c>
      <c r="J49" s="146"/>
      <c r="K49" s="108" t="s">
        <v>147</v>
      </c>
      <c r="L49" s="108" t="s">
        <v>7</v>
      </c>
      <c r="M49" s="8">
        <v>0</v>
      </c>
      <c r="N49" s="8">
        <v>2023</v>
      </c>
      <c r="O49" s="8"/>
      <c r="P49" s="8">
        <v>80</v>
      </c>
      <c r="Q49" s="108" t="s">
        <v>123</v>
      </c>
      <c r="R49" s="108" t="s">
        <v>177</v>
      </c>
      <c r="S49" s="39" t="s">
        <v>59</v>
      </c>
    </row>
    <row r="50" spans="1:19" ht="64.5" thickBot="1" x14ac:dyDescent="0.3">
      <c r="A50" s="188"/>
      <c r="B50" s="218"/>
      <c r="C50" s="110" t="s">
        <v>112</v>
      </c>
      <c r="D50" s="67">
        <v>0</v>
      </c>
      <c r="E50" s="70">
        <f>F50*D50</f>
        <v>0</v>
      </c>
      <c r="F50" s="84">
        <v>210000</v>
      </c>
      <c r="G50" s="40">
        <v>210000</v>
      </c>
      <c r="H50" s="7" t="s">
        <v>149</v>
      </c>
      <c r="I50" s="115" t="s">
        <v>150</v>
      </c>
      <c r="J50" s="161"/>
      <c r="K50" s="115" t="s">
        <v>147</v>
      </c>
      <c r="L50" s="115" t="s">
        <v>7</v>
      </c>
      <c r="M50" s="13">
        <v>0</v>
      </c>
      <c r="N50" s="13">
        <v>2023</v>
      </c>
      <c r="O50" s="13"/>
      <c r="P50" s="13">
        <v>50</v>
      </c>
      <c r="Q50" s="115" t="s">
        <v>123</v>
      </c>
      <c r="R50" s="115" t="s">
        <v>177</v>
      </c>
      <c r="S50" s="36" t="s">
        <v>59</v>
      </c>
    </row>
    <row r="51" spans="1:19" ht="120.6" customHeight="1" thickBot="1" x14ac:dyDescent="0.3">
      <c r="A51" s="201" t="s">
        <v>151</v>
      </c>
      <c r="B51" s="202" t="s">
        <v>159</v>
      </c>
      <c r="C51" s="205" t="s">
        <v>152</v>
      </c>
      <c r="D51" s="263">
        <v>0.4</v>
      </c>
      <c r="E51" s="245">
        <f>D51*12555330</f>
        <v>5022132</v>
      </c>
      <c r="F51" s="208">
        <v>16988940</v>
      </c>
      <c r="G51" s="212">
        <v>16988940</v>
      </c>
      <c r="H51" s="255" t="s">
        <v>153</v>
      </c>
      <c r="I51" s="107" t="s">
        <v>154</v>
      </c>
      <c r="J51" s="107" t="s">
        <v>155</v>
      </c>
      <c r="K51" s="11" t="s">
        <v>156</v>
      </c>
      <c r="L51" s="107" t="s">
        <v>7</v>
      </c>
      <c r="M51" s="11">
        <v>0</v>
      </c>
      <c r="N51" s="13">
        <v>2024</v>
      </c>
      <c r="O51" s="32"/>
      <c r="P51" s="11">
        <v>225</v>
      </c>
      <c r="Q51" s="107" t="s">
        <v>123</v>
      </c>
      <c r="R51" s="107" t="s">
        <v>177</v>
      </c>
      <c r="S51" s="22" t="s">
        <v>59</v>
      </c>
    </row>
    <row r="52" spans="1:19" ht="120.6" customHeight="1" thickBot="1" x14ac:dyDescent="0.3">
      <c r="A52" s="199"/>
      <c r="B52" s="203"/>
      <c r="C52" s="206"/>
      <c r="D52" s="264"/>
      <c r="E52" s="246"/>
      <c r="F52" s="209"/>
      <c r="G52" s="213"/>
      <c r="H52" s="256"/>
      <c r="I52" s="113" t="s">
        <v>154</v>
      </c>
      <c r="J52" s="112" t="s">
        <v>199</v>
      </c>
      <c r="K52" s="8" t="s">
        <v>156</v>
      </c>
      <c r="L52" s="112" t="s">
        <v>7</v>
      </c>
      <c r="M52" s="24">
        <v>0</v>
      </c>
      <c r="N52" s="13">
        <v>2024</v>
      </c>
      <c r="O52" s="132"/>
      <c r="P52" s="24">
        <f>225+112</f>
        <v>337</v>
      </c>
      <c r="Q52" s="113" t="s">
        <v>123</v>
      </c>
      <c r="R52" s="113" t="s">
        <v>177</v>
      </c>
      <c r="S52" s="122" t="s">
        <v>59</v>
      </c>
    </row>
    <row r="53" spans="1:19" ht="120.6" customHeight="1" thickBot="1" x14ac:dyDescent="0.3">
      <c r="A53" s="199"/>
      <c r="B53" s="203"/>
      <c r="C53" s="206"/>
      <c r="D53" s="281"/>
      <c r="E53" s="293"/>
      <c r="F53" s="210"/>
      <c r="G53" s="214"/>
      <c r="H53" s="256"/>
      <c r="I53" s="116" t="s">
        <v>154</v>
      </c>
      <c r="J53" s="108" t="s">
        <v>134</v>
      </c>
      <c r="K53" s="8" t="s">
        <v>156</v>
      </c>
      <c r="L53" s="108" t="s">
        <v>7</v>
      </c>
      <c r="M53" s="8">
        <v>0</v>
      </c>
      <c r="N53" s="13">
        <v>2024</v>
      </c>
      <c r="O53" s="33"/>
      <c r="P53" s="34">
        <v>1800</v>
      </c>
      <c r="Q53" s="108" t="s">
        <v>123</v>
      </c>
      <c r="R53" s="108" t="s">
        <v>178</v>
      </c>
      <c r="S53" s="39" t="s">
        <v>59</v>
      </c>
    </row>
    <row r="54" spans="1:19" ht="120.6" customHeight="1" thickBot="1" x14ac:dyDescent="0.3">
      <c r="A54" s="199"/>
      <c r="B54" s="203"/>
      <c r="C54" s="206"/>
      <c r="D54" s="281"/>
      <c r="E54" s="293"/>
      <c r="F54" s="210"/>
      <c r="G54" s="214"/>
      <c r="H54" s="256"/>
      <c r="I54" s="116" t="s">
        <v>154</v>
      </c>
      <c r="J54" s="116" t="s">
        <v>200</v>
      </c>
      <c r="K54" s="133" t="s">
        <v>147</v>
      </c>
      <c r="L54" s="112" t="s">
        <v>7</v>
      </c>
      <c r="M54" s="24">
        <v>0</v>
      </c>
      <c r="N54" s="13">
        <v>2024</v>
      </c>
      <c r="O54" s="132"/>
      <c r="P54" s="24">
        <f>5*15</f>
        <v>75</v>
      </c>
      <c r="Q54" s="113" t="s">
        <v>123</v>
      </c>
      <c r="R54" s="113" t="s">
        <v>177</v>
      </c>
      <c r="S54" s="122" t="s">
        <v>59</v>
      </c>
    </row>
    <row r="55" spans="1:19" ht="120.6" customHeight="1" thickBot="1" x14ac:dyDescent="0.3">
      <c r="A55" s="200"/>
      <c r="B55" s="204"/>
      <c r="C55" s="207"/>
      <c r="D55" s="292"/>
      <c r="E55" s="294"/>
      <c r="F55" s="211"/>
      <c r="G55" s="215"/>
      <c r="H55" s="257"/>
      <c r="I55" s="115" t="s">
        <v>154</v>
      </c>
      <c r="J55" s="115" t="s">
        <v>157</v>
      </c>
      <c r="K55" s="115" t="s">
        <v>158</v>
      </c>
      <c r="L55" s="115" t="s">
        <v>7</v>
      </c>
      <c r="M55" s="13">
        <v>0</v>
      </c>
      <c r="N55" s="13">
        <v>2024</v>
      </c>
      <c r="O55" s="35"/>
      <c r="P55" s="13">
        <v>30</v>
      </c>
      <c r="Q55" s="115" t="s">
        <v>123</v>
      </c>
      <c r="R55" s="115" t="s">
        <v>179</v>
      </c>
      <c r="S55" s="36" t="s">
        <v>59</v>
      </c>
    </row>
    <row r="56" spans="1:19" ht="42" customHeight="1" x14ac:dyDescent="0.25">
      <c r="A56" s="186" t="s">
        <v>215</v>
      </c>
      <c r="B56" s="189" t="s">
        <v>214</v>
      </c>
      <c r="C56" s="191" t="s">
        <v>166</v>
      </c>
      <c r="D56" s="263">
        <v>0.4</v>
      </c>
      <c r="E56" s="247">
        <f>D56*F56</f>
        <v>400000</v>
      </c>
      <c r="F56" s="192">
        <v>1000000</v>
      </c>
      <c r="G56" s="179">
        <v>1000000</v>
      </c>
      <c r="H56" s="1" t="s">
        <v>167</v>
      </c>
      <c r="I56" s="107" t="s">
        <v>80</v>
      </c>
      <c r="J56" s="152" t="s">
        <v>168</v>
      </c>
      <c r="K56" s="152" t="s">
        <v>217</v>
      </c>
      <c r="L56" s="152" t="s">
        <v>7</v>
      </c>
      <c r="M56" s="152">
        <v>0</v>
      </c>
      <c r="N56" s="152">
        <v>2023</v>
      </c>
      <c r="O56" s="170"/>
      <c r="P56" s="152">
        <v>4</v>
      </c>
      <c r="Q56" s="152" t="s">
        <v>62</v>
      </c>
      <c r="R56" s="152" t="s">
        <v>63</v>
      </c>
      <c r="S56" s="177" t="s">
        <v>65</v>
      </c>
    </row>
    <row r="57" spans="1:19" ht="29.25" customHeight="1" x14ac:dyDescent="0.25">
      <c r="A57" s="187"/>
      <c r="B57" s="190"/>
      <c r="C57" s="150"/>
      <c r="D57" s="264"/>
      <c r="E57" s="244"/>
      <c r="F57" s="193"/>
      <c r="G57" s="180"/>
      <c r="H57" s="2" t="s">
        <v>169</v>
      </c>
      <c r="I57" s="108" t="s">
        <v>80</v>
      </c>
      <c r="J57" s="146"/>
      <c r="K57" s="146"/>
      <c r="L57" s="146"/>
      <c r="M57" s="146"/>
      <c r="N57" s="146"/>
      <c r="O57" s="170"/>
      <c r="P57" s="146"/>
      <c r="Q57" s="146"/>
      <c r="R57" s="146"/>
      <c r="S57" s="176"/>
    </row>
    <row r="58" spans="1:19" ht="29.25" customHeight="1" x14ac:dyDescent="0.25">
      <c r="A58" s="187"/>
      <c r="B58" s="190"/>
      <c r="C58" s="150"/>
      <c r="D58" s="264"/>
      <c r="E58" s="244"/>
      <c r="F58" s="193"/>
      <c r="G58" s="180"/>
      <c r="H58" s="2" t="s">
        <v>170</v>
      </c>
      <c r="I58" s="108" t="s">
        <v>79</v>
      </c>
      <c r="J58" s="146"/>
      <c r="K58" s="146"/>
      <c r="L58" s="146"/>
      <c r="M58" s="146"/>
      <c r="N58" s="146"/>
      <c r="O58" s="170"/>
      <c r="P58" s="146"/>
      <c r="Q58" s="146"/>
      <c r="R58" s="146"/>
      <c r="S58" s="176"/>
    </row>
    <row r="59" spans="1:19" ht="29.25" customHeight="1" x14ac:dyDescent="0.25">
      <c r="A59" s="187"/>
      <c r="B59" s="190"/>
      <c r="C59" s="150"/>
      <c r="D59" s="264"/>
      <c r="E59" s="244"/>
      <c r="F59" s="193"/>
      <c r="G59" s="180"/>
      <c r="H59" s="2" t="s">
        <v>171</v>
      </c>
      <c r="I59" s="108" t="s">
        <v>80</v>
      </c>
      <c r="J59" s="146"/>
      <c r="K59" s="146"/>
      <c r="L59" s="146"/>
      <c r="M59" s="146"/>
      <c r="N59" s="146"/>
      <c r="O59" s="170"/>
      <c r="P59" s="146"/>
      <c r="Q59" s="146"/>
      <c r="R59" s="146"/>
      <c r="S59" s="176"/>
    </row>
    <row r="60" spans="1:19" ht="29.25" customHeight="1" x14ac:dyDescent="0.25">
      <c r="A60" s="187"/>
      <c r="B60" s="190"/>
      <c r="C60" s="150"/>
      <c r="D60" s="264"/>
      <c r="E60" s="244"/>
      <c r="F60" s="193"/>
      <c r="G60" s="180"/>
      <c r="H60" s="2" t="s">
        <v>88</v>
      </c>
      <c r="I60" s="108" t="s">
        <v>80</v>
      </c>
      <c r="J60" s="146"/>
      <c r="K60" s="146"/>
      <c r="L60" s="146"/>
      <c r="M60" s="146"/>
      <c r="N60" s="146"/>
      <c r="O60" s="170"/>
      <c r="P60" s="146"/>
      <c r="Q60" s="146"/>
      <c r="R60" s="146"/>
      <c r="S60" s="176"/>
    </row>
    <row r="61" spans="1:19" ht="29.25" customHeight="1" x14ac:dyDescent="0.25">
      <c r="A61" s="187"/>
      <c r="B61" s="190"/>
      <c r="C61" s="150"/>
      <c r="D61" s="264"/>
      <c r="E61" s="244"/>
      <c r="F61" s="193"/>
      <c r="G61" s="180"/>
      <c r="H61" s="2" t="s">
        <v>172</v>
      </c>
      <c r="I61" s="108" t="s">
        <v>79</v>
      </c>
      <c r="J61" s="146"/>
      <c r="K61" s="146"/>
      <c r="L61" s="146"/>
      <c r="M61" s="146"/>
      <c r="N61" s="146"/>
      <c r="O61" s="170"/>
      <c r="P61" s="146"/>
      <c r="Q61" s="146"/>
      <c r="R61" s="146"/>
      <c r="S61" s="176"/>
    </row>
    <row r="62" spans="1:19" ht="29.25" customHeight="1" x14ac:dyDescent="0.25">
      <c r="A62" s="187"/>
      <c r="B62" s="190"/>
      <c r="C62" s="150"/>
      <c r="D62" s="295"/>
      <c r="E62" s="248"/>
      <c r="F62" s="194"/>
      <c r="G62" s="195"/>
      <c r="H62" s="2" t="s">
        <v>173</v>
      </c>
      <c r="I62" s="108" t="s">
        <v>80</v>
      </c>
      <c r="J62" s="147"/>
      <c r="K62" s="147"/>
      <c r="L62" s="147"/>
      <c r="M62" s="147"/>
      <c r="N62" s="147"/>
      <c r="O62" s="170"/>
      <c r="P62" s="147"/>
      <c r="Q62" s="147"/>
      <c r="R62" s="147"/>
      <c r="S62" s="178"/>
    </row>
    <row r="63" spans="1:19" ht="78.75" customHeight="1" x14ac:dyDescent="0.25">
      <c r="A63" s="188"/>
      <c r="B63" s="190"/>
      <c r="C63" s="145" t="s">
        <v>174</v>
      </c>
      <c r="D63" s="229">
        <v>1</v>
      </c>
      <c r="E63" s="243">
        <f>D63*F63</f>
        <v>57400</v>
      </c>
      <c r="F63" s="196">
        <v>57400</v>
      </c>
      <c r="G63" s="197">
        <v>57400</v>
      </c>
      <c r="H63" s="2" t="s">
        <v>175</v>
      </c>
      <c r="I63" s="108" t="s">
        <v>76</v>
      </c>
      <c r="J63" s="145" t="s">
        <v>205</v>
      </c>
      <c r="K63" s="145" t="s">
        <v>206</v>
      </c>
      <c r="L63" s="145" t="s">
        <v>7</v>
      </c>
      <c r="M63" s="145">
        <v>0</v>
      </c>
      <c r="N63" s="145">
        <v>2023</v>
      </c>
      <c r="O63" s="170"/>
      <c r="P63" s="145">
        <v>2</v>
      </c>
      <c r="Q63" s="145" t="s">
        <v>176</v>
      </c>
      <c r="R63" s="145" t="s">
        <v>63</v>
      </c>
      <c r="S63" s="175" t="s">
        <v>65</v>
      </c>
    </row>
    <row r="64" spans="1:19" ht="78.75" customHeight="1" thickBot="1" x14ac:dyDescent="0.3">
      <c r="A64" s="188"/>
      <c r="B64" s="190"/>
      <c r="C64" s="146"/>
      <c r="D64" s="264"/>
      <c r="E64" s="244"/>
      <c r="F64" s="193"/>
      <c r="G64" s="181"/>
      <c r="H64" s="3" t="s">
        <v>33</v>
      </c>
      <c r="I64" s="116" t="s">
        <v>76</v>
      </c>
      <c r="J64" s="146"/>
      <c r="K64" s="146"/>
      <c r="L64" s="146"/>
      <c r="M64" s="146"/>
      <c r="N64" s="146"/>
      <c r="O64" s="171"/>
      <c r="P64" s="146"/>
      <c r="Q64" s="146"/>
      <c r="R64" s="146"/>
      <c r="S64" s="176"/>
    </row>
    <row r="65" spans="1:19" ht="39" customHeight="1" x14ac:dyDescent="0.25">
      <c r="A65" s="237" t="s">
        <v>186</v>
      </c>
      <c r="B65" s="240" t="s">
        <v>186</v>
      </c>
      <c r="C65" s="191" t="s">
        <v>186</v>
      </c>
      <c r="D65" s="296">
        <v>0</v>
      </c>
      <c r="E65" s="299">
        <f>D65*F65</f>
        <v>0</v>
      </c>
      <c r="F65" s="182">
        <v>5096681</v>
      </c>
      <c r="G65" s="179">
        <v>5096681</v>
      </c>
      <c r="H65" s="10" t="s">
        <v>195</v>
      </c>
      <c r="I65" s="107" t="s">
        <v>87</v>
      </c>
      <c r="J65" s="152" t="s">
        <v>187</v>
      </c>
      <c r="K65" s="152" t="s">
        <v>187</v>
      </c>
      <c r="L65" s="152" t="s">
        <v>187</v>
      </c>
      <c r="M65" s="152" t="s">
        <v>187</v>
      </c>
      <c r="N65" s="152" t="s">
        <v>187</v>
      </c>
      <c r="O65" s="152" t="s">
        <v>187</v>
      </c>
      <c r="P65" s="152" t="s">
        <v>187</v>
      </c>
      <c r="Q65" s="152" t="s">
        <v>187</v>
      </c>
      <c r="R65" s="152" t="s">
        <v>187</v>
      </c>
      <c r="S65" s="177" t="s">
        <v>187</v>
      </c>
    </row>
    <row r="66" spans="1:19" ht="25.5" x14ac:dyDescent="0.25">
      <c r="A66" s="238"/>
      <c r="B66" s="241"/>
      <c r="C66" s="150"/>
      <c r="D66" s="297"/>
      <c r="E66" s="300"/>
      <c r="F66" s="183"/>
      <c r="G66" s="180"/>
      <c r="H66" s="2" t="s">
        <v>167</v>
      </c>
      <c r="I66" s="108" t="s">
        <v>87</v>
      </c>
      <c r="J66" s="146"/>
      <c r="K66" s="146"/>
      <c r="L66" s="146"/>
      <c r="M66" s="146"/>
      <c r="N66" s="146"/>
      <c r="O66" s="146"/>
      <c r="P66" s="146"/>
      <c r="Q66" s="146"/>
      <c r="R66" s="146"/>
      <c r="S66" s="176"/>
    </row>
    <row r="67" spans="1:19" x14ac:dyDescent="0.25">
      <c r="A67" s="238"/>
      <c r="B67" s="241"/>
      <c r="C67" s="150"/>
      <c r="D67" s="297"/>
      <c r="E67" s="300"/>
      <c r="F67" s="183"/>
      <c r="G67" s="180"/>
      <c r="H67" s="2" t="s">
        <v>194</v>
      </c>
      <c r="I67" s="108" t="s">
        <v>80</v>
      </c>
      <c r="J67" s="146"/>
      <c r="K67" s="146"/>
      <c r="L67" s="146"/>
      <c r="M67" s="146"/>
      <c r="N67" s="146"/>
      <c r="O67" s="146"/>
      <c r="P67" s="146"/>
      <c r="Q67" s="146"/>
      <c r="R67" s="146"/>
      <c r="S67" s="176"/>
    </row>
    <row r="68" spans="1:19" x14ac:dyDescent="0.25">
      <c r="A68" s="238"/>
      <c r="B68" s="241"/>
      <c r="C68" s="150"/>
      <c r="D68" s="297"/>
      <c r="E68" s="300"/>
      <c r="F68" s="183"/>
      <c r="G68" s="180"/>
      <c r="H68" s="2" t="s">
        <v>193</v>
      </c>
      <c r="I68" s="108" t="s">
        <v>80</v>
      </c>
      <c r="J68" s="146"/>
      <c r="K68" s="146"/>
      <c r="L68" s="146"/>
      <c r="M68" s="146"/>
      <c r="N68" s="146"/>
      <c r="O68" s="146"/>
      <c r="P68" s="146"/>
      <c r="Q68" s="146"/>
      <c r="R68" s="146"/>
      <c r="S68" s="176"/>
    </row>
    <row r="69" spans="1:19" ht="15.75" thickBot="1" x14ac:dyDescent="0.3">
      <c r="A69" s="239"/>
      <c r="B69" s="242"/>
      <c r="C69" s="157"/>
      <c r="D69" s="298"/>
      <c r="E69" s="301"/>
      <c r="F69" s="184"/>
      <c r="G69" s="181"/>
      <c r="H69" s="7" t="s">
        <v>196</v>
      </c>
      <c r="I69" s="115" t="s">
        <v>80</v>
      </c>
      <c r="J69" s="161"/>
      <c r="K69" s="161"/>
      <c r="L69" s="161"/>
      <c r="M69" s="161"/>
      <c r="N69" s="161"/>
      <c r="O69" s="161"/>
      <c r="P69" s="161"/>
      <c r="Q69" s="161"/>
      <c r="R69" s="161"/>
      <c r="S69" s="185"/>
    </row>
    <row r="70" spans="1:19" ht="15.75" thickBot="1" x14ac:dyDescent="0.3">
      <c r="D70" s="42"/>
      <c r="E70" s="100"/>
      <c r="F70" s="124"/>
    </row>
    <row r="71" spans="1:19" x14ac:dyDescent="0.25">
      <c r="D71" s="73" t="s">
        <v>189</v>
      </c>
      <c r="E71" s="74" t="s">
        <v>192</v>
      </c>
      <c r="F71" s="72" t="s">
        <v>191</v>
      </c>
    </row>
    <row r="72" spans="1:19" ht="15.75" x14ac:dyDescent="0.25">
      <c r="D72" s="275">
        <f>E72/F72</f>
        <v>0.45735878418215103</v>
      </c>
      <c r="E72" s="277">
        <f>SUM(E7:E69)</f>
        <v>38850203.799999997</v>
      </c>
      <c r="F72" s="172">
        <f>SUM(F7:F69)</f>
        <v>84944698</v>
      </c>
      <c r="G72" s="83"/>
      <c r="H72" s="83"/>
    </row>
    <row r="73" spans="1:19" ht="16.5" thickBot="1" x14ac:dyDescent="0.3">
      <c r="D73" s="276"/>
      <c r="E73" s="278"/>
      <c r="F73" s="173"/>
      <c r="G73" s="83"/>
      <c r="H73" s="83"/>
    </row>
    <row r="74" spans="1:19" ht="15.75" x14ac:dyDescent="0.25">
      <c r="C74" s="68"/>
      <c r="D74" s="279"/>
      <c r="E74" s="279"/>
      <c r="F74" s="174"/>
      <c r="G74" s="83"/>
      <c r="H74" s="83"/>
    </row>
    <row r="75" spans="1:19" ht="15.75" x14ac:dyDescent="0.25">
      <c r="C75" s="68"/>
      <c r="D75" s="279"/>
      <c r="E75" s="279"/>
      <c r="F75" s="174"/>
      <c r="G75" s="83"/>
      <c r="H75" s="83"/>
    </row>
    <row r="76" spans="1:19" x14ac:dyDescent="0.25">
      <c r="C76" s="68"/>
      <c r="D76" s="279"/>
      <c r="E76" s="279"/>
      <c r="F76" s="174"/>
    </row>
    <row r="77" spans="1:19" x14ac:dyDescent="0.25">
      <c r="C77" s="68"/>
      <c r="D77" s="279"/>
      <c r="E77" s="279"/>
      <c r="F77" s="174"/>
    </row>
    <row r="78" spans="1:19" thickBot="1" x14ac:dyDescent="0.35"/>
    <row r="79" spans="1:19" x14ac:dyDescent="0.25">
      <c r="D79" s="92"/>
      <c r="E79" s="93" t="s">
        <v>231</v>
      </c>
      <c r="F79" s="93" t="s">
        <v>233</v>
      </c>
      <c r="G79" s="94" t="s">
        <v>232</v>
      </c>
      <c r="H79" s="89"/>
    </row>
    <row r="80" spans="1:19" x14ac:dyDescent="0.25">
      <c r="D80" s="95" t="s">
        <v>225</v>
      </c>
      <c r="E80" s="87">
        <f>G7+G8+G9+G10+G13+G16+G17+G18+G24+G26+G32+G33</f>
        <v>27174305</v>
      </c>
      <c r="F80" s="87">
        <f>E80/0.7</f>
        <v>38820435.714285716</v>
      </c>
      <c r="G80" s="96">
        <f>F80*1.9558</f>
        <v>75925008.170000002</v>
      </c>
      <c r="H80" s="90"/>
    </row>
    <row r="81" spans="4:8" x14ac:dyDescent="0.25">
      <c r="D81" s="95" t="s">
        <v>226</v>
      </c>
      <c r="E81" s="88">
        <f>G36+G37+G38+G39+G40+G41+G42+G43+G44+G45+G46+G47+G48+G49+G50</f>
        <v>34627372</v>
      </c>
      <c r="F81" s="88">
        <f t="shared" ref="F81:F84" si="0">E81/0.7</f>
        <v>49467674.285714291</v>
      </c>
      <c r="G81" s="96">
        <f t="shared" ref="G81:G84" si="1">F81*1.9558</f>
        <v>96748877.368000016</v>
      </c>
      <c r="H81" s="90"/>
    </row>
    <row r="82" spans="4:8" x14ac:dyDescent="0.25">
      <c r="D82" s="95" t="s">
        <v>227</v>
      </c>
      <c r="E82" s="88">
        <f>G51</f>
        <v>16988940</v>
      </c>
      <c r="F82" s="88">
        <f t="shared" si="0"/>
        <v>24269914.285714287</v>
      </c>
      <c r="G82" s="96">
        <f t="shared" si="1"/>
        <v>47467098.359999999</v>
      </c>
      <c r="H82" s="90"/>
    </row>
    <row r="83" spans="4:8" x14ac:dyDescent="0.25">
      <c r="D83" s="95" t="s">
        <v>228</v>
      </c>
      <c r="E83" s="88">
        <f>G56+G63</f>
        <v>1057400</v>
      </c>
      <c r="F83" s="88">
        <f t="shared" si="0"/>
        <v>1510571.4285714286</v>
      </c>
      <c r="G83" s="96">
        <f t="shared" si="1"/>
        <v>2954375.6</v>
      </c>
      <c r="H83" s="90"/>
    </row>
    <row r="84" spans="4:8" x14ac:dyDescent="0.25">
      <c r="D84" s="95" t="s">
        <v>186</v>
      </c>
      <c r="E84" s="88">
        <f>G65</f>
        <v>5096681</v>
      </c>
      <c r="F84" s="88">
        <f t="shared" si="0"/>
        <v>7280972.8571428573</v>
      </c>
      <c r="G84" s="96">
        <f t="shared" si="1"/>
        <v>14240126.714</v>
      </c>
      <c r="H84" s="90"/>
    </row>
    <row r="85" spans="4:8" ht="15.75" thickBot="1" x14ac:dyDescent="0.3">
      <c r="D85" s="97" t="s">
        <v>229</v>
      </c>
      <c r="E85" s="98">
        <f>SUM(E80:E84)</f>
        <v>84944698</v>
      </c>
      <c r="F85" s="98">
        <f>SUM(F80:F84)</f>
        <v>121349568.57142857</v>
      </c>
      <c r="G85" s="99">
        <f>SUM(G80:G84)</f>
        <v>237335486.21199998</v>
      </c>
      <c r="H85" s="91"/>
    </row>
    <row r="91" spans="4:8" x14ac:dyDescent="0.25">
      <c r="E91" s="14"/>
      <c r="F91" s="14"/>
      <c r="H91" s="76"/>
    </row>
  </sheetData>
  <customSheetViews>
    <customSheetView guid="{EC9E1545-769D-4EF2-A86E-92B849CC1AD2}" scale="55" fitToPage="1" hiddenColumns="1" topLeftCell="B67">
      <selection activeCell="D91" sqref="D91"/>
      <pageMargins left="0.25" right="0.25" top="0.75" bottom="0.75" header="0.3" footer="0.3"/>
      <pageSetup paperSize="8" scale="46" orientation="portrait" r:id="rId1"/>
    </customSheetView>
    <customSheetView guid="{783981BD-9A87-475F-BA2C-657E9CF2E281}" scale="70" fitToPage="1" hiddenColumns="1" topLeftCell="A7">
      <selection activeCell="H24" sqref="A24:XFD24"/>
      <pageMargins left="0.25" right="0.25" top="0.75" bottom="0.75" header="0.3" footer="0.3"/>
      <pageSetup paperSize="8" scale="46" orientation="portrait" r:id="rId2"/>
    </customSheetView>
  </customSheetViews>
  <mergeCells count="204">
    <mergeCell ref="D72:D73"/>
    <mergeCell ref="E72:E73"/>
    <mergeCell ref="D74:D75"/>
    <mergeCell ref="E74:E75"/>
    <mergeCell ref="D76:D77"/>
    <mergeCell ref="E76:E77"/>
    <mergeCell ref="D36:D42"/>
    <mergeCell ref="E36:E42"/>
    <mergeCell ref="D44:D47"/>
    <mergeCell ref="E44:E47"/>
    <mergeCell ref="D48:D49"/>
    <mergeCell ref="E48:E49"/>
    <mergeCell ref="D51:D55"/>
    <mergeCell ref="E51:E55"/>
    <mergeCell ref="D56:D62"/>
    <mergeCell ref="E56:E62"/>
    <mergeCell ref="D63:D64"/>
    <mergeCell ref="E63:E64"/>
    <mergeCell ref="D65:D69"/>
    <mergeCell ref="E65:E69"/>
    <mergeCell ref="M7:M8"/>
    <mergeCell ref="N7:N8"/>
    <mergeCell ref="B26:B35"/>
    <mergeCell ref="B7:B15"/>
    <mergeCell ref="B16:B17"/>
    <mergeCell ref="C7:C9"/>
    <mergeCell ref="C10:C15"/>
    <mergeCell ref="J7:J8"/>
    <mergeCell ref="J26:J31"/>
    <mergeCell ref="G26:G31"/>
    <mergeCell ref="F7:F9"/>
    <mergeCell ref="F10:F15"/>
    <mergeCell ref="D18:D23"/>
    <mergeCell ref="E18:E23"/>
    <mergeCell ref="D26:D32"/>
    <mergeCell ref="E26:E32"/>
    <mergeCell ref="D33:D35"/>
    <mergeCell ref="E33:E35"/>
    <mergeCell ref="C26:C32"/>
    <mergeCell ref="C33:C35"/>
    <mergeCell ref="D7:D9"/>
    <mergeCell ref="E7:E9"/>
    <mergeCell ref="D10:D15"/>
    <mergeCell ref="G33:G35"/>
    <mergeCell ref="A65:A69"/>
    <mergeCell ref="J65:J69"/>
    <mergeCell ref="K65:K69"/>
    <mergeCell ref="L65:L69"/>
    <mergeCell ref="C65:C69"/>
    <mergeCell ref="B65:B69"/>
    <mergeCell ref="K7:K8"/>
    <mergeCell ref="L7:L8"/>
    <mergeCell ref="G13:G15"/>
    <mergeCell ref="J11:J14"/>
    <mergeCell ref="K11:K14"/>
    <mergeCell ref="L11:L14"/>
    <mergeCell ref="G18:G23"/>
    <mergeCell ref="K33:K35"/>
    <mergeCell ref="L33:L35"/>
    <mergeCell ref="G10:G12"/>
    <mergeCell ref="K26:K31"/>
    <mergeCell ref="L26:L31"/>
    <mergeCell ref="F26:F32"/>
    <mergeCell ref="F33:F35"/>
    <mergeCell ref="F18:F23"/>
    <mergeCell ref="B18:B25"/>
    <mergeCell ref="E10:E15"/>
    <mergeCell ref="H51:H55"/>
    <mergeCell ref="Q5:S5"/>
    <mergeCell ref="Q7:Q9"/>
    <mergeCell ref="R7:R9"/>
    <mergeCell ref="S7:S9"/>
    <mergeCell ref="M33:M35"/>
    <mergeCell ref="N33:N35"/>
    <mergeCell ref="M5:N5"/>
    <mergeCell ref="S30:S31"/>
    <mergeCell ref="Q26:Q29"/>
    <mergeCell ref="R26:R29"/>
    <mergeCell ref="S26:S29"/>
    <mergeCell ref="Q33:Q35"/>
    <mergeCell ref="R33:R35"/>
    <mergeCell ref="Q30:Q31"/>
    <mergeCell ref="R30:R31"/>
    <mergeCell ref="P7:P8"/>
    <mergeCell ref="O7:O8"/>
    <mergeCell ref="P18:P19"/>
    <mergeCell ref="P20:P21"/>
    <mergeCell ref="P22:P23"/>
    <mergeCell ref="Q18:Q19"/>
    <mergeCell ref="Q20:Q21"/>
    <mergeCell ref="Q22:Q23"/>
    <mergeCell ref="R18:R19"/>
    <mergeCell ref="Q10:Q14"/>
    <mergeCell ref="R10:R14"/>
    <mergeCell ref="S10:S14"/>
    <mergeCell ref="O18:O23"/>
    <mergeCell ref="S33:S35"/>
    <mergeCell ref="P26:P31"/>
    <mergeCell ref="M26:M31"/>
    <mergeCell ref="N26:N31"/>
    <mergeCell ref="M11:M14"/>
    <mergeCell ref="N11:N14"/>
    <mergeCell ref="P11:P14"/>
    <mergeCell ref="M22:M23"/>
    <mergeCell ref="R20:R21"/>
    <mergeCell ref="R22:R23"/>
    <mergeCell ref="N18:N19"/>
    <mergeCell ref="N20:N21"/>
    <mergeCell ref="N22:N23"/>
    <mergeCell ref="M18:M19"/>
    <mergeCell ref="M20:M21"/>
    <mergeCell ref="S20:S21"/>
    <mergeCell ref="S22:S23"/>
    <mergeCell ref="S18:S19"/>
    <mergeCell ref="A7:A35"/>
    <mergeCell ref="A51:A55"/>
    <mergeCell ref="B51:B55"/>
    <mergeCell ref="C51:C55"/>
    <mergeCell ref="F51:F55"/>
    <mergeCell ref="G51:G55"/>
    <mergeCell ref="R39:R41"/>
    <mergeCell ref="S39:S41"/>
    <mergeCell ref="B44:B50"/>
    <mergeCell ref="C44:C47"/>
    <mergeCell ref="J45:J46"/>
    <mergeCell ref="K45:K46"/>
    <mergeCell ref="L45:L46"/>
    <mergeCell ref="C48:C49"/>
    <mergeCell ref="F48:F49"/>
    <mergeCell ref="A36:A50"/>
    <mergeCell ref="B36:B43"/>
    <mergeCell ref="C36:C42"/>
    <mergeCell ref="J37:J38"/>
    <mergeCell ref="K37:K38"/>
    <mergeCell ref="L37:L38"/>
    <mergeCell ref="C24:C25"/>
    <mergeCell ref="D24:D25"/>
    <mergeCell ref="P33:P35"/>
    <mergeCell ref="A56:A64"/>
    <mergeCell ref="B56:B64"/>
    <mergeCell ref="C56:C62"/>
    <mergeCell ref="F56:F62"/>
    <mergeCell ref="J56:J62"/>
    <mergeCell ref="K56:K62"/>
    <mergeCell ref="L56:L62"/>
    <mergeCell ref="M56:M62"/>
    <mergeCell ref="N56:N62"/>
    <mergeCell ref="G56:G62"/>
    <mergeCell ref="C63:C64"/>
    <mergeCell ref="F63:F64"/>
    <mergeCell ref="G63:G64"/>
    <mergeCell ref="J63:J64"/>
    <mergeCell ref="K63:K64"/>
    <mergeCell ref="L63:L64"/>
    <mergeCell ref="M63:M64"/>
    <mergeCell ref="N63:N64"/>
    <mergeCell ref="P63:P64"/>
    <mergeCell ref="O63:O64"/>
    <mergeCell ref="F72:F73"/>
    <mergeCell ref="F74:F75"/>
    <mergeCell ref="F76:F77"/>
    <mergeCell ref="Q56:Q62"/>
    <mergeCell ref="Q63:Q64"/>
    <mergeCell ref="S63:S64"/>
    <mergeCell ref="R63:R64"/>
    <mergeCell ref="R56:R62"/>
    <mergeCell ref="S56:S62"/>
    <mergeCell ref="P56:P62"/>
    <mergeCell ref="O56:O62"/>
    <mergeCell ref="G65:G69"/>
    <mergeCell ref="F65:F69"/>
    <mergeCell ref="P65:P69"/>
    <mergeCell ref="Q65:Q69"/>
    <mergeCell ref="R65:R69"/>
    <mergeCell ref="S65:S69"/>
    <mergeCell ref="M65:M69"/>
    <mergeCell ref="N65:N69"/>
    <mergeCell ref="O65:O69"/>
    <mergeCell ref="C18:C23"/>
    <mergeCell ref="J39:J41"/>
    <mergeCell ref="J22:J23"/>
    <mergeCell ref="J33:J35"/>
    <mergeCell ref="F36:F42"/>
    <mergeCell ref="L18:L19"/>
    <mergeCell ref="L20:L21"/>
    <mergeCell ref="J48:J50"/>
    <mergeCell ref="E24:E25"/>
    <mergeCell ref="F24:F25"/>
    <mergeCell ref="G24:G25"/>
    <mergeCell ref="H24:H25"/>
    <mergeCell ref="I24:I25"/>
    <mergeCell ref="J18:J19"/>
    <mergeCell ref="J20:J21"/>
    <mergeCell ref="K39:K41"/>
    <mergeCell ref="F44:F47"/>
    <mergeCell ref="Q39:Q41"/>
    <mergeCell ref="Q37:Q38"/>
    <mergeCell ref="R37:R38"/>
    <mergeCell ref="S37:S38"/>
    <mergeCell ref="L39:L41"/>
    <mergeCell ref="K22:K23"/>
    <mergeCell ref="L22:L23"/>
    <mergeCell ref="K18:K19"/>
    <mergeCell ref="K20:K21"/>
  </mergeCells>
  <pageMargins left="0.25" right="0.25" top="0.75" bottom="0.75" header="0.3" footer="0.3"/>
  <pageSetup paperSize="8" scale="5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R8" sqref="A1:XFD1048576"/>
    </sheetView>
  </sheetViews>
  <sheetFormatPr defaultColWidth="9.28515625" defaultRowHeight="15" x14ac:dyDescent="0.25"/>
  <cols>
    <col min="1" max="1" width="13.42578125" style="134" customWidth="1"/>
    <col min="2" max="2" width="5.42578125" style="134" customWidth="1"/>
    <col min="3" max="3" width="31.7109375" style="134" customWidth="1"/>
    <col min="4" max="4" width="43.42578125" style="134" customWidth="1"/>
    <col min="5" max="5" width="18.42578125" style="134" customWidth="1"/>
    <col min="6" max="6" width="19" style="134" customWidth="1"/>
    <col min="7" max="8" width="14.28515625" style="134" customWidth="1"/>
    <col min="9" max="9" width="14.7109375" style="134" customWidth="1"/>
    <col min="10" max="10" width="12.7109375" style="134" customWidth="1"/>
    <col min="11" max="11" width="26.28515625" style="134" customWidth="1"/>
    <col min="12" max="16384" width="9.28515625" style="134"/>
  </cols>
  <sheetData>
    <row r="1" spans="1:11" ht="15.75" thickBot="1" x14ac:dyDescent="0.3"/>
    <row r="2" spans="1:11" ht="15.75" thickBot="1" x14ac:dyDescent="0.3">
      <c r="A2" s="135"/>
      <c r="B2" s="330"/>
      <c r="C2" s="331"/>
      <c r="D2" s="136"/>
      <c r="E2" s="136"/>
      <c r="F2" s="136"/>
      <c r="G2" s="330" t="s">
        <v>36</v>
      </c>
      <c r="H2" s="331"/>
      <c r="I2" s="136"/>
      <c r="J2" s="136"/>
      <c r="K2" s="136"/>
    </row>
    <row r="3" spans="1:11" ht="29.25" thickBot="1" x14ac:dyDescent="0.3">
      <c r="A3" s="135" t="s">
        <v>104</v>
      </c>
      <c r="B3" s="335" t="s">
        <v>0</v>
      </c>
      <c r="C3" s="336"/>
      <c r="D3" s="136" t="s">
        <v>1</v>
      </c>
      <c r="E3" s="136" t="s">
        <v>34</v>
      </c>
      <c r="F3" s="136" t="s">
        <v>35</v>
      </c>
      <c r="G3" s="136" t="s">
        <v>41</v>
      </c>
      <c r="H3" s="136" t="s">
        <v>37</v>
      </c>
      <c r="I3" s="136" t="s">
        <v>38</v>
      </c>
      <c r="J3" s="136" t="s">
        <v>39</v>
      </c>
      <c r="K3" s="136" t="s">
        <v>40</v>
      </c>
    </row>
    <row r="4" spans="1:11" ht="52.5" customHeight="1" x14ac:dyDescent="0.25">
      <c r="A4" s="302" t="s">
        <v>117</v>
      </c>
      <c r="B4" s="333" t="s">
        <v>44</v>
      </c>
      <c r="C4" s="319" t="s">
        <v>8</v>
      </c>
      <c r="D4" s="56" t="s">
        <v>209</v>
      </c>
      <c r="E4" s="126" t="s">
        <v>42</v>
      </c>
      <c r="F4" s="126" t="s">
        <v>43</v>
      </c>
      <c r="G4" s="126">
        <v>0</v>
      </c>
      <c r="H4" s="126">
        <v>2022</v>
      </c>
      <c r="I4" s="56">
        <v>3</v>
      </c>
      <c r="J4" s="56">
        <v>10</v>
      </c>
      <c r="K4" s="82">
        <v>6500000</v>
      </c>
    </row>
    <row r="5" spans="1:11" ht="52.5" customHeight="1" x14ac:dyDescent="0.25">
      <c r="A5" s="303"/>
      <c r="B5" s="334"/>
      <c r="C5" s="332"/>
      <c r="D5" s="49" t="s">
        <v>24</v>
      </c>
      <c r="E5" s="128" t="s">
        <v>42</v>
      </c>
      <c r="F5" s="128" t="s">
        <v>43</v>
      </c>
      <c r="G5" s="128">
        <v>0</v>
      </c>
      <c r="H5" s="128">
        <v>2022</v>
      </c>
      <c r="I5" s="49">
        <v>5</v>
      </c>
      <c r="J5" s="49">
        <v>15</v>
      </c>
      <c r="K5" s="50">
        <v>1266500</v>
      </c>
    </row>
    <row r="6" spans="1:11" ht="52.5" customHeight="1" x14ac:dyDescent="0.25">
      <c r="A6" s="303"/>
      <c r="B6" s="321" t="s">
        <v>46</v>
      </c>
      <c r="C6" s="322" t="s">
        <v>210</v>
      </c>
      <c r="D6" s="47" t="s">
        <v>49</v>
      </c>
      <c r="E6" s="127" t="s">
        <v>42</v>
      </c>
      <c r="F6" s="127" t="s">
        <v>43</v>
      </c>
      <c r="G6" s="127">
        <v>0</v>
      </c>
      <c r="H6" s="127">
        <v>2022</v>
      </c>
      <c r="I6" s="47">
        <v>80</v>
      </c>
      <c r="J6" s="47">
        <v>109</v>
      </c>
      <c r="K6" s="48">
        <v>2500000</v>
      </c>
    </row>
    <row r="7" spans="1:11" ht="52.5" customHeight="1" x14ac:dyDescent="0.25">
      <c r="A7" s="303"/>
      <c r="B7" s="321"/>
      <c r="C7" s="322"/>
      <c r="D7" s="47" t="s">
        <v>50</v>
      </c>
      <c r="E7" s="127" t="s">
        <v>42</v>
      </c>
      <c r="F7" s="127" t="s">
        <v>43</v>
      </c>
      <c r="G7" s="127">
        <v>0</v>
      </c>
      <c r="H7" s="127">
        <v>2022</v>
      </c>
      <c r="I7" s="47">
        <v>120</v>
      </c>
      <c r="J7" s="47">
        <v>240</v>
      </c>
      <c r="K7" s="48">
        <v>1616500</v>
      </c>
    </row>
    <row r="8" spans="1:11" ht="52.5" customHeight="1" x14ac:dyDescent="0.25">
      <c r="A8" s="303"/>
      <c r="B8" s="334" t="s">
        <v>47</v>
      </c>
      <c r="C8" s="332" t="s">
        <v>211</v>
      </c>
      <c r="D8" s="51" t="s">
        <v>51</v>
      </c>
      <c r="E8" s="128" t="s">
        <v>42</v>
      </c>
      <c r="F8" s="128" t="s">
        <v>43</v>
      </c>
      <c r="G8" s="128">
        <v>0</v>
      </c>
      <c r="H8" s="128">
        <v>2022</v>
      </c>
      <c r="I8" s="53">
        <v>3</v>
      </c>
      <c r="J8" s="53">
        <v>6</v>
      </c>
      <c r="K8" s="52">
        <v>8494470</v>
      </c>
    </row>
    <row r="9" spans="1:11" ht="52.5" customHeight="1" x14ac:dyDescent="0.25">
      <c r="A9" s="303"/>
      <c r="B9" s="334"/>
      <c r="C9" s="332"/>
      <c r="D9" s="51" t="s">
        <v>52</v>
      </c>
      <c r="E9" s="128" t="s">
        <v>42</v>
      </c>
      <c r="F9" s="128" t="s">
        <v>43</v>
      </c>
      <c r="G9" s="128">
        <v>0</v>
      </c>
      <c r="H9" s="128">
        <v>2022</v>
      </c>
      <c r="I9" s="53">
        <v>1</v>
      </c>
      <c r="J9" s="53">
        <v>4</v>
      </c>
      <c r="K9" s="52">
        <v>4247235</v>
      </c>
    </row>
    <row r="10" spans="1:11" ht="52.5" customHeight="1" x14ac:dyDescent="0.25">
      <c r="A10" s="303"/>
      <c r="B10" s="321" t="s">
        <v>48</v>
      </c>
      <c r="C10" s="322" t="s">
        <v>165</v>
      </c>
      <c r="D10" s="47" t="s">
        <v>53</v>
      </c>
      <c r="E10" s="127" t="s">
        <v>42</v>
      </c>
      <c r="F10" s="127" t="s">
        <v>43</v>
      </c>
      <c r="G10" s="127">
        <v>0</v>
      </c>
      <c r="H10" s="127">
        <v>2022</v>
      </c>
      <c r="I10" s="47">
        <v>3</v>
      </c>
      <c r="J10" s="47">
        <v>12</v>
      </c>
      <c r="K10" s="48">
        <v>1749600</v>
      </c>
    </row>
    <row r="11" spans="1:11" ht="52.5" customHeight="1" thickBot="1" x14ac:dyDescent="0.3">
      <c r="A11" s="304"/>
      <c r="B11" s="314"/>
      <c r="C11" s="316"/>
      <c r="D11" s="54" t="s">
        <v>98</v>
      </c>
      <c r="E11" s="129" t="s">
        <v>42</v>
      </c>
      <c r="F11" s="129" t="s">
        <v>43</v>
      </c>
      <c r="G11" s="129">
        <v>0</v>
      </c>
      <c r="H11" s="129">
        <v>2022</v>
      </c>
      <c r="I11" s="54">
        <v>3</v>
      </c>
      <c r="J11" s="54">
        <v>8</v>
      </c>
      <c r="K11" s="55">
        <v>800000</v>
      </c>
    </row>
    <row r="12" spans="1:11" ht="40.9" customHeight="1" x14ac:dyDescent="0.25">
      <c r="A12" s="302" t="s">
        <v>105</v>
      </c>
      <c r="B12" s="308" t="s">
        <v>44</v>
      </c>
      <c r="C12" s="305" t="s">
        <v>106</v>
      </c>
      <c r="D12" s="56" t="s">
        <v>107</v>
      </c>
      <c r="E12" s="319" t="s">
        <v>42</v>
      </c>
      <c r="F12" s="319" t="s">
        <v>43</v>
      </c>
      <c r="G12" s="319">
        <v>0</v>
      </c>
      <c r="H12" s="319">
        <v>2022</v>
      </c>
      <c r="I12" s="57">
        <v>19</v>
      </c>
      <c r="J12" s="57">
        <v>94</v>
      </c>
      <c r="K12" s="58">
        <v>20247371.82</v>
      </c>
    </row>
    <row r="13" spans="1:11" ht="40.9" customHeight="1" x14ac:dyDescent="0.25">
      <c r="A13" s="303"/>
      <c r="B13" s="325"/>
      <c r="C13" s="326"/>
      <c r="D13" s="49" t="s">
        <v>108</v>
      </c>
      <c r="E13" s="320"/>
      <c r="F13" s="320"/>
      <c r="G13" s="320"/>
      <c r="H13" s="320"/>
      <c r="I13" s="59">
        <v>7</v>
      </c>
      <c r="J13" s="43">
        <v>14</v>
      </c>
      <c r="K13" s="60">
        <v>4110000</v>
      </c>
    </row>
    <row r="14" spans="1:11" ht="43.15" customHeight="1" x14ac:dyDescent="0.25">
      <c r="A14" s="303"/>
      <c r="B14" s="321" t="s">
        <v>45</v>
      </c>
      <c r="C14" s="322" t="s">
        <v>109</v>
      </c>
      <c r="D14" s="47" t="s">
        <v>110</v>
      </c>
      <c r="E14" s="322" t="s">
        <v>42</v>
      </c>
      <c r="F14" s="322" t="s">
        <v>43</v>
      </c>
      <c r="G14" s="322">
        <v>0</v>
      </c>
      <c r="H14" s="322">
        <v>2022</v>
      </c>
      <c r="I14" s="44">
        <f>J14*20%</f>
        <v>6.2</v>
      </c>
      <c r="J14" s="44">
        <v>31</v>
      </c>
      <c r="K14" s="61">
        <v>9360000</v>
      </c>
    </row>
    <row r="15" spans="1:11" ht="43.15" customHeight="1" x14ac:dyDescent="0.25">
      <c r="A15" s="303"/>
      <c r="B15" s="321"/>
      <c r="C15" s="323"/>
      <c r="D15" s="47" t="s">
        <v>111</v>
      </c>
      <c r="E15" s="323"/>
      <c r="F15" s="323"/>
      <c r="G15" s="323"/>
      <c r="H15" s="323"/>
      <c r="I15" s="44">
        <f t="shared" ref="I15:I16" si="0">J15*20%</f>
        <v>1.4000000000000001</v>
      </c>
      <c r="J15" s="44">
        <v>7</v>
      </c>
      <c r="K15" s="61">
        <v>700000</v>
      </c>
    </row>
    <row r="16" spans="1:11" ht="43.15" customHeight="1" thickBot="1" x14ac:dyDescent="0.3">
      <c r="A16" s="304"/>
      <c r="B16" s="314"/>
      <c r="C16" s="324"/>
      <c r="D16" s="54" t="s">
        <v>112</v>
      </c>
      <c r="E16" s="324"/>
      <c r="F16" s="324"/>
      <c r="G16" s="324"/>
      <c r="H16" s="324"/>
      <c r="I16" s="45">
        <f t="shared" si="0"/>
        <v>0.60000000000000009</v>
      </c>
      <c r="J16" s="45">
        <v>3</v>
      </c>
      <c r="K16" s="62">
        <v>210000</v>
      </c>
    </row>
    <row r="17" spans="1:11" ht="60" x14ac:dyDescent="0.25">
      <c r="A17" s="302" t="s">
        <v>113</v>
      </c>
      <c r="B17" s="308" t="s">
        <v>44</v>
      </c>
      <c r="C17" s="305" t="s">
        <v>114</v>
      </c>
      <c r="D17" s="63" t="s">
        <v>115</v>
      </c>
      <c r="E17" s="305" t="s">
        <v>42</v>
      </c>
      <c r="F17" s="305" t="s">
        <v>43</v>
      </c>
      <c r="G17" s="327">
        <v>0</v>
      </c>
      <c r="H17" s="305">
        <v>2023</v>
      </c>
      <c r="I17" s="46">
        <v>16</v>
      </c>
      <c r="J17" s="46">
        <v>16</v>
      </c>
      <c r="K17" s="137">
        <f>(9*14000)+(7*17500)</f>
        <v>248500</v>
      </c>
    </row>
    <row r="18" spans="1:11" ht="30" x14ac:dyDescent="0.25">
      <c r="A18" s="303"/>
      <c r="B18" s="309"/>
      <c r="C18" s="306"/>
      <c r="D18" s="51" t="s">
        <v>116</v>
      </c>
      <c r="E18" s="306"/>
      <c r="F18" s="306"/>
      <c r="G18" s="328"/>
      <c r="H18" s="306"/>
      <c r="I18" s="43">
        <v>15</v>
      </c>
      <c r="J18" s="43">
        <v>255</v>
      </c>
      <c r="K18" s="138">
        <f>(16988940-248500)*75%</f>
        <v>12555330</v>
      </c>
    </row>
    <row r="19" spans="1:11" ht="30.75" thickBot="1" x14ac:dyDescent="0.3">
      <c r="A19" s="304"/>
      <c r="B19" s="310"/>
      <c r="C19" s="307"/>
      <c r="D19" s="63" t="s">
        <v>198</v>
      </c>
      <c r="E19" s="307"/>
      <c r="F19" s="307"/>
      <c r="G19" s="329"/>
      <c r="H19" s="307"/>
      <c r="I19" s="139">
        <v>15</v>
      </c>
      <c r="J19" s="139">
        <v>15</v>
      </c>
      <c r="K19" s="140">
        <f>16740440*25%</f>
        <v>4185110</v>
      </c>
    </row>
    <row r="20" spans="1:11" ht="24" customHeight="1" x14ac:dyDescent="0.25">
      <c r="A20" s="317" t="s">
        <v>180</v>
      </c>
      <c r="B20" s="313" t="s">
        <v>44</v>
      </c>
      <c r="C20" s="315" t="s">
        <v>214</v>
      </c>
      <c r="D20" s="64" t="s">
        <v>181</v>
      </c>
      <c r="E20" s="311" t="s">
        <v>42</v>
      </c>
      <c r="F20" s="311" t="s">
        <v>43</v>
      </c>
      <c r="G20" s="311">
        <v>0</v>
      </c>
      <c r="H20" s="311">
        <v>2022</v>
      </c>
      <c r="I20" s="141">
        <v>1</v>
      </c>
      <c r="J20" s="141">
        <v>1</v>
      </c>
      <c r="K20" s="65">
        <v>1000000</v>
      </c>
    </row>
    <row r="21" spans="1:11" ht="75.75" thickBot="1" x14ac:dyDescent="0.3">
      <c r="A21" s="318"/>
      <c r="B21" s="314"/>
      <c r="C21" s="316"/>
      <c r="D21" s="66" t="s">
        <v>174</v>
      </c>
      <c r="E21" s="312"/>
      <c r="F21" s="312"/>
      <c r="G21" s="312"/>
      <c r="H21" s="312"/>
      <c r="I21" s="142">
        <v>0</v>
      </c>
      <c r="J21" s="143">
        <v>2</v>
      </c>
      <c r="K21" s="62">
        <v>57400</v>
      </c>
    </row>
    <row r="22" spans="1:11" ht="21" thickBot="1" x14ac:dyDescent="0.3">
      <c r="A22" s="144" t="s">
        <v>188</v>
      </c>
      <c r="B22" s="130" t="s">
        <v>188</v>
      </c>
      <c r="C22" s="129" t="s">
        <v>186</v>
      </c>
      <c r="D22" s="66" t="s">
        <v>186</v>
      </c>
      <c r="E22" s="125" t="s">
        <v>42</v>
      </c>
      <c r="F22" s="125" t="s">
        <v>43</v>
      </c>
      <c r="G22" s="125">
        <v>0</v>
      </c>
      <c r="H22" s="125">
        <v>2021</v>
      </c>
      <c r="I22" s="142">
        <v>8</v>
      </c>
      <c r="J22" s="143">
        <v>18</v>
      </c>
      <c r="K22" s="62">
        <v>5096682</v>
      </c>
    </row>
  </sheetData>
  <customSheetViews>
    <customSheetView guid="{EC9E1545-769D-4EF2-A86E-92B849CC1AD2}" topLeftCell="A13">
      <selection activeCell="D18" sqref="D18"/>
      <pageMargins left="0.7" right="0.7" top="0.75" bottom="0.75" header="0.3" footer="0.3"/>
      <pageSetup paperSize="9" orientation="portrait" r:id="rId1"/>
    </customSheetView>
    <customSheetView guid="{783981BD-9A87-475F-BA2C-657E9CF2E281}" topLeftCell="A13">
      <selection activeCell="D18" sqref="D18"/>
      <pageMargins left="0.7" right="0.7" top="0.75" bottom="0.75" header="0.3" footer="0.3"/>
      <pageSetup paperSize="9" orientation="portrait" r:id="rId2"/>
    </customSheetView>
  </customSheetViews>
  <mergeCells count="39">
    <mergeCell ref="B2:C2"/>
    <mergeCell ref="C8:C9"/>
    <mergeCell ref="C10:C11"/>
    <mergeCell ref="G2:H2"/>
    <mergeCell ref="B4:B5"/>
    <mergeCell ref="B6:B7"/>
    <mergeCell ref="B8:B9"/>
    <mergeCell ref="B10:B11"/>
    <mergeCell ref="B3:C3"/>
    <mergeCell ref="C4:C5"/>
    <mergeCell ref="C6:C7"/>
    <mergeCell ref="A20:A21"/>
    <mergeCell ref="A4:A11"/>
    <mergeCell ref="F12:F13"/>
    <mergeCell ref="G12:G13"/>
    <mergeCell ref="H12:H13"/>
    <mergeCell ref="B14:B16"/>
    <mergeCell ref="C14:C16"/>
    <mergeCell ref="E14:E16"/>
    <mergeCell ref="F14:F16"/>
    <mergeCell ref="G14:G16"/>
    <mergeCell ref="H14:H16"/>
    <mergeCell ref="A12:A16"/>
    <mergeCell ref="B12:B13"/>
    <mergeCell ref="C12:C13"/>
    <mergeCell ref="E12:E13"/>
    <mergeCell ref="G17:G19"/>
    <mergeCell ref="G20:G21"/>
    <mergeCell ref="H20:H21"/>
    <mergeCell ref="B20:B21"/>
    <mergeCell ref="C20:C21"/>
    <mergeCell ref="E20:E21"/>
    <mergeCell ref="F20:F21"/>
    <mergeCell ref="A17:A19"/>
    <mergeCell ref="C17:C19"/>
    <mergeCell ref="E17:E19"/>
    <mergeCell ref="F17:F19"/>
    <mergeCell ref="H17:H19"/>
    <mergeCell ref="B17:B19"/>
  </mergeCells>
  <pageMargins left="0.7" right="0.7" top="0.75" bottom="0.75" header="0.3" footer="0.3"/>
  <pageSetup paperSize="8" scale="81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C9E1545-769D-4EF2-A86E-92B849CC1AD2}">
      <pageMargins left="0.7" right="0.7" top="0.75" bottom="0.75" header="0.3" footer="0.3"/>
    </customSheetView>
    <customSheetView guid="{783981BD-9A87-475F-BA2C-657E9CF2E28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 indicators</vt:lpstr>
      <vt:lpstr>Output indicators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Petia Ivanova</cp:lastModifiedBy>
  <cp:lastPrinted>2022-04-19T08:18:31Z</cp:lastPrinted>
  <dcterms:created xsi:type="dcterms:W3CDTF">2021-06-24T13:33:29Z</dcterms:created>
  <dcterms:modified xsi:type="dcterms:W3CDTF">2022-06-15T07:30:55Z</dcterms:modified>
</cp:coreProperties>
</file>